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AMAQ\Kommunikation\Avfall\Förpackningsinsamling\FNI i FFF\"/>
    </mc:Choice>
  </mc:AlternateContent>
  <xr:revisionPtr revIDLastSave="0" documentId="8_{49F537F5-C36A-4BF4-B368-3E1C3B977F8F}" xr6:coauthVersionLast="47" xr6:coauthVersionMax="47" xr10:uidLastSave="{00000000-0000-0000-0000-000000000000}"/>
  <bookViews>
    <workbookView xWindow="-108" yWindow="-108" windowWidth="23256" windowHeight="13896" xr2:uid="{2C857E1C-94EC-49E1-BEF9-8A5DF58EBED2}"/>
  </bookViews>
  <sheets>
    <sheet name="KÄRL" sheetId="1" r:id="rId1"/>
    <sheet name="SKISS" sheetId="6" r:id="rId2"/>
    <sheet name="GRUNDDATA volym" sheetId="4" r:id="rId3"/>
    <sheet name="GRUNDDATA kärlmått" sheetId="2" r:id="rId4"/>
    <sheet name="GRUNDDATA avgifter" sheetId="3" r:id="rId5"/>
  </sheets>
  <definedNames>
    <definedName name="Val_Tom">KÄRL!#REF!</definedName>
    <definedName name="Val_Upp">KÄRL!#REF!</definedName>
    <definedName name="Val_UppNed">KÄRL!#REF!</definedName>
    <definedName name="val_uppner">KÄRL!#REF!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J13" i="1"/>
  <c r="P12" i="1"/>
  <c r="N13" i="1"/>
  <c r="L13" i="1"/>
  <c r="L16" i="1"/>
  <c r="J16" i="1"/>
  <c r="N20" i="1"/>
  <c r="N19" i="1"/>
  <c r="N18" i="1"/>
  <c r="L18" i="1"/>
  <c r="L17" i="1"/>
  <c r="J17" i="1"/>
  <c r="G10" i="6"/>
  <c r="M7" i="6"/>
  <c r="X21" i="6"/>
  <c r="X20" i="6"/>
  <c r="D18" i="1"/>
  <c r="U7" i="1"/>
  <c r="Y12" i="1"/>
  <c r="G18" i="1"/>
  <c r="AD18" i="1" s="1"/>
  <c r="G20" i="1"/>
  <c r="AD20" i="1" s="1"/>
  <c r="G19" i="1"/>
  <c r="AD19" i="1" s="1"/>
  <c r="G16" i="1"/>
  <c r="AD16" i="1" s="1"/>
  <c r="G17" i="1"/>
  <c r="AD17" i="1" s="1"/>
  <c r="G13" i="1"/>
  <c r="D20" i="1"/>
  <c r="D19" i="1"/>
  <c r="D17" i="1"/>
  <c r="D16" i="1"/>
  <c r="D12" i="1"/>
  <c r="E12" i="1" s="1"/>
  <c r="H12" i="1" s="1"/>
  <c r="D13" i="1"/>
  <c r="G7" i="4"/>
  <c r="G8" i="4"/>
  <c r="G9" i="4"/>
  <c r="G10" i="4"/>
  <c r="G11" i="4"/>
  <c r="G12" i="4"/>
  <c r="F7" i="4"/>
  <c r="F8" i="4"/>
  <c r="F9" i="4"/>
  <c r="F10" i="4"/>
  <c r="F11" i="4"/>
  <c r="F12" i="4"/>
  <c r="G6" i="4"/>
  <c r="F6" i="4"/>
  <c r="C7" i="4"/>
  <c r="C8" i="4"/>
  <c r="C9" i="4"/>
  <c r="C10" i="4"/>
  <c r="C11" i="4"/>
  <c r="C12" i="4"/>
  <c r="C6" i="4"/>
  <c r="D7" i="4"/>
  <c r="D8" i="4"/>
  <c r="D9" i="4"/>
  <c r="D10" i="4"/>
  <c r="D11" i="4"/>
  <c r="D12" i="4"/>
  <c r="D6" i="4"/>
  <c r="G12" i="1"/>
  <c r="O12" i="1" l="1"/>
  <c r="E13" i="1"/>
  <c r="H13" i="1" s="1"/>
  <c r="E16" i="1"/>
  <c r="E17" i="1"/>
  <c r="H17" i="1" s="1"/>
  <c r="E18" i="1"/>
  <c r="H18" i="1" s="1"/>
  <c r="M18" i="1" s="1"/>
  <c r="E19" i="1"/>
  <c r="H19" i="1" s="1"/>
  <c r="M19" i="1" s="1"/>
  <c r="E20" i="1"/>
  <c r="H20" i="1" s="1"/>
  <c r="M20" i="1" s="1"/>
  <c r="V19" i="1" l="1"/>
  <c r="S19" i="1"/>
  <c r="C19" i="6" s="1"/>
  <c r="W19" i="1"/>
  <c r="V12" i="1"/>
  <c r="X12" i="1" s="1"/>
  <c r="S12" i="1"/>
  <c r="C9" i="6" s="1"/>
  <c r="W12" i="1"/>
  <c r="W20" i="1"/>
  <c r="V20" i="1"/>
  <c r="S20" i="1"/>
  <c r="C21" i="6" s="1"/>
  <c r="I13" i="1"/>
  <c r="K13" i="1"/>
  <c r="M13" i="1"/>
  <c r="K18" i="1"/>
  <c r="I17" i="1"/>
  <c r="K17" i="1"/>
  <c r="H16" i="1"/>
  <c r="I16" i="1" s="1"/>
  <c r="W17" i="1" l="1"/>
  <c r="S17" i="1"/>
  <c r="C15" i="6" s="1"/>
  <c r="V17" i="1"/>
  <c r="V13" i="1"/>
  <c r="X13" i="1" s="1"/>
  <c r="S13" i="1"/>
  <c r="C11" i="6" s="1"/>
  <c r="W13" i="1"/>
  <c r="W18" i="1"/>
  <c r="V18" i="1"/>
  <c r="S18" i="1"/>
  <c r="C17" i="6" s="1"/>
  <c r="K16" i="1"/>
  <c r="W16" i="1" s="1"/>
  <c r="V16" i="1" l="1"/>
  <c r="Y16" i="1" s="1"/>
  <c r="S16" i="1"/>
  <c r="C13" i="6" s="1"/>
  <c r="AC18" i="1"/>
  <c r="AC19" i="1"/>
  <c r="AC20" i="1"/>
  <c r="AC16" i="1" l="1"/>
  <c r="X20" i="1"/>
  <c r="AB20" i="1" s="1"/>
  <c r="Y20" i="1"/>
  <c r="X19" i="1"/>
  <c r="AB19" i="1" s="1"/>
  <c r="Y19" i="1"/>
  <c r="X18" i="1"/>
  <c r="AB18" i="1" s="1"/>
  <c r="Y18" i="1"/>
  <c r="X16" i="1"/>
  <c r="AB16" i="1" s="1"/>
  <c r="Y17" i="1"/>
  <c r="F24" i="1" s="1"/>
  <c r="F31" i="1" l="1"/>
  <c r="AC17" i="1"/>
  <c r="F26" i="1" s="1"/>
  <c r="Z16" i="1"/>
  <c r="X17" i="1"/>
  <c r="AB17" i="1" s="1"/>
  <c r="AB21" i="1" s="1"/>
  <c r="Z19" i="1"/>
  <c r="Z18" i="1"/>
  <c r="Z20" i="1"/>
  <c r="Z17" i="1" l="1"/>
  <c r="F32" i="1"/>
  <c r="F33" i="1"/>
  <c r="Y21" i="1"/>
  <c r="F25" i="1"/>
  <c r="V21" i="1"/>
  <c r="W24" i="1" s="1"/>
  <c r="Y24" i="1" s="1"/>
  <c r="F34" i="1" l="1"/>
  <c r="F35" i="1" s="1"/>
  <c r="F27" i="1"/>
  <c r="F28" i="1" s="1"/>
  <c r="W21" i="1"/>
  <c r="W25" i="1" l="1"/>
  <c r="CC36" i="6" l="1"/>
  <c r="M25" i="6" l="1"/>
  <c r="BP27" i="6"/>
  <c r="BB25" i="6"/>
  <c r="AN9" i="6"/>
  <c r="BA21" i="6"/>
  <c r="CP30" i="6"/>
  <c r="AG36" i="6"/>
  <c r="AQ32" i="6"/>
  <c r="BO30" i="6"/>
  <c r="BQ30" i="6"/>
  <c r="AF29" i="6"/>
  <c r="AO28" i="6"/>
  <c r="CJ25" i="6"/>
  <c r="AS28" i="6"/>
  <c r="BL17" i="6"/>
  <c r="BY35" i="6"/>
  <c r="CR20" i="6"/>
  <c r="AJ24" i="6"/>
  <c r="BC13" i="6"/>
  <c r="W28" i="6"/>
  <c r="L13" i="6"/>
  <c r="BY8" i="6"/>
  <c r="CR13" i="6"/>
  <c r="CS19" i="6"/>
  <c r="BM26" i="6"/>
  <c r="AZ16" i="6"/>
  <c r="BC10" i="6"/>
  <c r="J16" i="6"/>
  <c r="AY23" i="6"/>
  <c r="CS24" i="6"/>
  <c r="BN17" i="6"/>
  <c r="CR22" i="6"/>
  <c r="BO24" i="6"/>
  <c r="AX16" i="6"/>
  <c r="M37" i="6"/>
  <c r="AP18" i="6"/>
  <c r="BV28" i="6"/>
  <c r="CN20" i="6"/>
  <c r="AR11" i="6"/>
  <c r="M27" i="6"/>
  <c r="BL36" i="6"/>
  <c r="AH10" i="6"/>
  <c r="AD22" i="6"/>
  <c r="CK18" i="6"/>
  <c r="BF20" i="6"/>
  <c r="CJ9" i="6"/>
  <c r="AO14" i="6"/>
  <c r="CK12" i="6"/>
  <c r="J17" i="6"/>
  <c r="AR29" i="6"/>
  <c r="Q26" i="6"/>
  <c r="BK13" i="6"/>
  <c r="Z33" i="6"/>
  <c r="BI11" i="6"/>
  <c r="AB32" i="6"/>
  <c r="CK20" i="6"/>
  <c r="AF20" i="6"/>
  <c r="I17" i="6"/>
  <c r="CH19" i="6"/>
  <c r="AA16" i="6"/>
  <c r="CO17" i="6"/>
  <c r="S22" i="6"/>
  <c r="CM37" i="6"/>
  <c r="CV18" i="6"/>
  <c r="CO31" i="6"/>
  <c r="V13" i="6"/>
  <c r="CS21" i="6"/>
  <c r="CG13" i="6"/>
  <c r="AV34" i="6"/>
  <c r="AA12" i="6"/>
  <c r="AZ25" i="6"/>
  <c r="BJ10" i="6"/>
  <c r="CF26" i="6"/>
  <c r="H34" i="6"/>
  <c r="BB37" i="6"/>
  <c r="CR21" i="6"/>
  <c r="M29" i="6"/>
  <c r="CM24" i="6"/>
  <c r="BA35" i="6"/>
  <c r="M35" i="6"/>
  <c r="BZ35" i="6"/>
  <c r="R30" i="6"/>
  <c r="CN16" i="6"/>
  <c r="CJ28" i="6"/>
  <c r="BO13" i="6"/>
  <c r="Q34" i="6"/>
  <c r="BA22" i="6"/>
  <c r="CU23" i="6"/>
  <c r="U15" i="6"/>
  <c r="CH22" i="6"/>
  <c r="BZ19" i="6"/>
  <c r="CK16" i="6"/>
  <c r="P15" i="6"/>
  <c r="AH11" i="6"/>
  <c r="AW14" i="6"/>
  <c r="AS8" i="6"/>
  <c r="CP33" i="6"/>
  <c r="CU22" i="6"/>
  <c r="BT34" i="6"/>
  <c r="BY33" i="6"/>
  <c r="CJ12" i="6"/>
  <c r="AP26" i="6"/>
  <c r="BB11" i="6"/>
  <c r="CJ20" i="6"/>
  <c r="CI25" i="6"/>
  <c r="CC18" i="6"/>
  <c r="Y22" i="6"/>
  <c r="BV17" i="6"/>
  <c r="CU18" i="6"/>
  <c r="AQ23" i="6"/>
  <c r="CK13" i="6"/>
  <c r="BA15" i="6"/>
  <c r="O16" i="6"/>
  <c r="BN32" i="6"/>
  <c r="P18" i="6"/>
  <c r="AJ22" i="6"/>
  <c r="CD11" i="6"/>
  <c r="AN16" i="6"/>
  <c r="AR18" i="6"/>
  <c r="CU25" i="6"/>
  <c r="BC23" i="6"/>
  <c r="BH13" i="6"/>
  <c r="BM36" i="6"/>
  <c r="AD8" i="6"/>
  <c r="T13" i="6"/>
  <c r="N31" i="6"/>
  <c r="T28" i="6"/>
  <c r="BJ12" i="6"/>
  <c r="AT27" i="6"/>
  <c r="AS27" i="6"/>
  <c r="CM19" i="6"/>
  <c r="AM26" i="6"/>
  <c r="AN14" i="6"/>
  <c r="BI25" i="6"/>
  <c r="AP12" i="6"/>
  <c r="AB25" i="6"/>
  <c r="AE35" i="6"/>
  <c r="H36" i="6"/>
  <c r="BS27" i="6"/>
  <c r="BH35" i="6"/>
  <c r="AG12" i="6"/>
  <c r="BJ18" i="6"/>
  <c r="CQ21" i="6"/>
  <c r="BW16" i="6"/>
  <c r="AC11" i="6"/>
  <c r="AG30" i="6"/>
  <c r="CO21" i="6"/>
  <c r="AJ28" i="6"/>
  <c r="BS16" i="6"/>
  <c r="X27" i="6"/>
  <c r="CN12" i="6"/>
  <c r="N20" i="6"/>
  <c r="AK9" i="6"/>
  <c r="BL13" i="6"/>
  <c r="BR18" i="6"/>
  <c r="CN34" i="6"/>
  <c r="X8" i="6"/>
  <c r="BV29" i="6"/>
  <c r="R28" i="6"/>
  <c r="CI17" i="6"/>
  <c r="AM12" i="6"/>
  <c r="BY27" i="6"/>
  <c r="CK24" i="6"/>
  <c r="CR30" i="6"/>
  <c r="CE15" i="6"/>
  <c r="CG16" i="6"/>
  <c r="BV19" i="6"/>
  <c r="AP24" i="6"/>
  <c r="AC37" i="6"/>
  <c r="L11" i="6"/>
  <c r="CL15" i="6"/>
  <c r="BY14" i="6"/>
  <c r="CB23" i="6"/>
  <c r="AR36" i="6"/>
  <c r="CP35" i="6"/>
  <c r="CQ14" i="6"/>
  <c r="V20" i="6"/>
  <c r="AI18" i="6"/>
  <c r="T35" i="6"/>
  <c r="AL19" i="6"/>
  <c r="CV13" i="6"/>
  <c r="N18" i="6"/>
  <c r="Y17" i="6"/>
  <c r="AL34" i="6"/>
  <c r="BF18" i="6"/>
  <c r="J23" i="6"/>
  <c r="BT13" i="6"/>
  <c r="AU37" i="6"/>
  <c r="O36" i="6"/>
  <c r="AM8" i="6"/>
  <c r="AM13" i="6"/>
  <c r="W32" i="6"/>
  <c r="AJ17" i="6"/>
  <c r="BD20" i="6"/>
  <c r="BX12" i="6"/>
  <c r="AZ9" i="6"/>
  <c r="CM11" i="6"/>
  <c r="BN24" i="6"/>
  <c r="BE37" i="6"/>
  <c r="AB34" i="6"/>
  <c r="CC34" i="6"/>
  <c r="AI27" i="6"/>
  <c r="X25" i="6"/>
  <c r="AK31" i="6"/>
  <c r="BQ16" i="6"/>
  <c r="AY11" i="6"/>
  <c r="CJ11" i="6"/>
  <c r="AW8" i="6"/>
  <c r="BA17" i="6"/>
  <c r="Z36" i="6"/>
  <c r="CF20" i="6"/>
  <c r="BT37" i="6"/>
  <c r="BM33" i="6"/>
  <c r="AH24" i="6"/>
  <c r="Z28" i="6"/>
  <c r="CC14" i="6"/>
  <c r="BV20" i="6"/>
  <c r="U10" i="6"/>
  <c r="CE10" i="6"/>
  <c r="S15" i="6"/>
  <c r="BS8" i="6"/>
  <c r="CA37" i="6"/>
  <c r="W15" i="6"/>
  <c r="CO20" i="6"/>
  <c r="CB17" i="6"/>
  <c r="CE11" i="6"/>
  <c r="AP13" i="6"/>
  <c r="BX16" i="6"/>
  <c r="BG10" i="6"/>
  <c r="BE31" i="6"/>
  <c r="BL12" i="6"/>
  <c r="AK34" i="6"/>
  <c r="BF10" i="6"/>
  <c r="BT9" i="6"/>
  <c r="AF18" i="6"/>
  <c r="CS15" i="6"/>
  <c r="AX19" i="6"/>
  <c r="O13" i="6"/>
  <c r="H19" i="6"/>
  <c r="BV8" i="6"/>
  <c r="K10" i="6"/>
  <c r="AU15" i="6"/>
  <c r="BH18" i="6"/>
  <c r="BS13" i="6"/>
  <c r="AP20" i="6"/>
  <c r="AI12" i="6"/>
  <c r="CP11" i="6"/>
  <c r="R22" i="6"/>
  <c r="CV31" i="6"/>
  <c r="BF13" i="6"/>
  <c r="CK27" i="6"/>
  <c r="CU20" i="6"/>
  <c r="N32" i="6"/>
  <c r="CA18" i="6"/>
  <c r="AH34" i="6"/>
  <c r="CE16" i="6"/>
  <c r="CM21" i="6"/>
  <c r="BI35" i="6"/>
  <c r="AB28" i="6"/>
  <c r="AJ21" i="6"/>
  <c r="CL35" i="6"/>
  <c r="BQ22" i="6"/>
  <c r="BX28" i="6"/>
  <c r="AN37" i="6"/>
  <c r="H24" i="6"/>
  <c r="BB10" i="6"/>
  <c r="I23" i="6"/>
  <c r="X24" i="6"/>
  <c r="R17" i="6"/>
  <c r="AM9" i="6"/>
  <c r="BZ36" i="6"/>
  <c r="BN20" i="6"/>
  <c r="BX15" i="6"/>
  <c r="BA25" i="6"/>
  <c r="BH27" i="6"/>
  <c r="BA24" i="6"/>
  <c r="AF21" i="6"/>
  <c r="AF36" i="6"/>
  <c r="CJ34" i="6"/>
  <c r="H9" i="6"/>
  <c r="AS32" i="6"/>
  <c r="T21" i="6"/>
  <c r="BX32" i="6"/>
  <c r="BF32" i="6"/>
  <c r="AZ21" i="6"/>
  <c r="CR37" i="6"/>
  <c r="U36" i="6"/>
  <c r="N22" i="6"/>
  <c r="CL24" i="6"/>
  <c r="BZ31" i="6"/>
  <c r="AZ22" i="6"/>
  <c r="BI26" i="6"/>
  <c r="AD36" i="6"/>
  <c r="AV25" i="6"/>
  <c r="BU24" i="6"/>
  <c r="BZ12" i="6"/>
  <c r="K14" i="6"/>
  <c r="BU17" i="6"/>
  <c r="AD11" i="6"/>
  <c r="W33" i="6"/>
  <c r="AJ13" i="6"/>
  <c r="BM34" i="6"/>
  <c r="AE11" i="6"/>
  <c r="BU10" i="6"/>
  <c r="BM18" i="6"/>
  <c r="CT16" i="6"/>
  <c r="AX13" i="6"/>
  <c r="T8" i="6"/>
  <c r="BP25" i="6"/>
  <c r="CH16" i="6"/>
  <c r="AA18" i="6"/>
  <c r="BY9" i="6"/>
  <c r="AM18" i="6"/>
  <c r="BR25" i="6"/>
  <c r="AF24" i="6"/>
  <c r="BS25" i="6"/>
  <c r="BN25" i="6"/>
  <c r="AU8" i="6"/>
  <c r="AU36" i="6"/>
  <c r="AI17" i="6"/>
  <c r="BF11" i="6"/>
  <c r="P13" i="6"/>
  <c r="BQ15" i="6"/>
  <c r="CN11" i="6"/>
  <c r="CU11" i="6"/>
  <c r="AH22" i="6"/>
  <c r="CP16" i="6"/>
  <c r="O27" i="6"/>
  <c r="R20" i="6"/>
  <c r="CF34" i="6"/>
  <c r="AD35" i="6"/>
  <c r="CD13" i="6"/>
  <c r="AQ29" i="6"/>
  <c r="AM15" i="6"/>
  <c r="AT17" i="6"/>
  <c r="BQ24" i="6"/>
  <c r="W23" i="6"/>
  <c r="AX31" i="6"/>
  <c r="CU24" i="6"/>
  <c r="N29" i="6"/>
  <c r="AO20" i="6"/>
  <c r="O14" i="6"/>
  <c r="CQ17" i="6"/>
  <c r="BV11" i="6"/>
  <c r="CD20" i="6"/>
  <c r="S36" i="6"/>
  <c r="AG37" i="6"/>
  <c r="AL13" i="6"/>
  <c r="Y25" i="6"/>
  <c r="AY36" i="6"/>
  <c r="V28" i="6"/>
  <c r="Y27" i="6"/>
  <c r="AA24" i="6"/>
  <c r="BO34" i="6"/>
  <c r="BO20" i="6"/>
  <c r="CO10" i="6"/>
  <c r="P37" i="6"/>
  <c r="Y36" i="6"/>
  <c r="BZ20" i="6"/>
  <c r="BE13" i="6"/>
  <c r="CE20" i="6"/>
  <c r="CQ16" i="6"/>
  <c r="Y34" i="6"/>
  <c r="AO23" i="6"/>
  <c r="AQ12" i="6"/>
  <c r="BP13" i="6"/>
  <c r="BB27" i="6"/>
  <c r="AR17" i="6"/>
  <c r="CH24" i="6"/>
  <c r="AG33" i="6"/>
  <c r="M21" i="6"/>
  <c r="CC16" i="6"/>
  <c r="BH26" i="6"/>
  <c r="AS30" i="6"/>
  <c r="AA37" i="6"/>
  <c r="CR25" i="6"/>
  <c r="CC17" i="6"/>
  <c r="BC18" i="6"/>
  <c r="CQ13" i="6"/>
  <c r="J19" i="6"/>
  <c r="BP26" i="6"/>
  <c r="AJ26" i="6"/>
  <c r="BQ26" i="6"/>
  <c r="BO26" i="6"/>
  <c r="W9" i="6"/>
  <c r="Q37" i="6"/>
  <c r="J18" i="6"/>
  <c r="AK12" i="6"/>
  <c r="AA14" i="6"/>
  <c r="BT16" i="6"/>
  <c r="CQ12" i="6"/>
  <c r="BR13" i="6"/>
  <c r="AT23" i="6"/>
  <c r="BS18" i="6"/>
  <c r="AY27" i="6"/>
  <c r="BE20" i="6"/>
  <c r="CN35" i="6"/>
  <c r="BL35" i="6"/>
  <c r="BT18" i="6"/>
  <c r="W30" i="6"/>
  <c r="O17" i="6"/>
  <c r="AG18" i="6"/>
  <c r="CK28" i="6"/>
  <c r="N24" i="6"/>
  <c r="AE32" i="6"/>
  <c r="CG28" i="6"/>
  <c r="BG29" i="6"/>
  <c r="AI21" i="6"/>
  <c r="K15" i="6"/>
  <c r="CR19" i="6"/>
  <c r="CJ15" i="6"/>
  <c r="CG24" i="6"/>
  <c r="BH36" i="6"/>
  <c r="BG15" i="6"/>
  <c r="AH18" i="6"/>
  <c r="Z26" i="6"/>
  <c r="CD12" i="6"/>
  <c r="V31" i="6"/>
  <c r="AA29" i="6"/>
  <c r="AE27" i="6"/>
  <c r="BB36" i="6"/>
  <c r="CN10" i="6"/>
  <c r="BU14" i="6"/>
  <c r="BN37" i="6"/>
  <c r="T37" i="6"/>
  <c r="CN24" i="6"/>
  <c r="AB18" i="6"/>
  <c r="BW25" i="6"/>
  <c r="BU22" i="6"/>
  <c r="AQ35" i="6"/>
  <c r="AQ27" i="6"/>
  <c r="O15" i="6"/>
  <c r="CS18" i="6"/>
  <c r="BJ32" i="6"/>
  <c r="BN19" i="6"/>
  <c r="K8" i="6"/>
  <c r="I35" i="6"/>
  <c r="Q28" i="6"/>
  <c r="BU35" i="6"/>
  <c r="AO11" i="6"/>
  <c r="CI21" i="6"/>
  <c r="CH26" i="6"/>
  <c r="CM26" i="6"/>
  <c r="BX18" i="6"/>
  <c r="X19" i="6"/>
  <c r="CN14" i="6"/>
  <c r="AN19" i="6"/>
  <c r="CU26" i="6"/>
  <c r="BN26" i="6"/>
  <c r="CV26" i="6"/>
  <c r="AL27" i="6"/>
  <c r="BG9" i="6"/>
  <c r="H16" i="6"/>
  <c r="AQ18" i="6"/>
  <c r="Z14" i="6"/>
  <c r="BJ14" i="6"/>
  <c r="BZ17" i="6"/>
  <c r="CU13" i="6"/>
  <c r="CF16" i="6"/>
  <c r="U24" i="6"/>
  <c r="CF19" i="6"/>
  <c r="BT10" i="6"/>
  <c r="R24" i="6"/>
  <c r="BP37" i="6"/>
  <c r="AL36" i="6"/>
  <c r="CP19" i="6"/>
  <c r="BL30" i="6"/>
  <c r="BJ17" i="6"/>
  <c r="P19" i="6"/>
  <c r="BR33" i="6"/>
  <c r="BG24" i="6"/>
  <c r="P33" i="6"/>
  <c r="BX30" i="6"/>
  <c r="AX30" i="6"/>
  <c r="AB22" i="6"/>
  <c r="BM15" i="6"/>
  <c r="CR29" i="6"/>
  <c r="CR17" i="6"/>
  <c r="CH27" i="6"/>
  <c r="CK21" i="6"/>
  <c r="AK24" i="6"/>
  <c r="BT32" i="6"/>
  <c r="AE29" i="6"/>
  <c r="M15" i="6"/>
  <c r="BY17" i="6"/>
  <c r="BJ23" i="6"/>
  <c r="N8" i="6"/>
  <c r="CK11" i="6"/>
  <c r="P24" i="6"/>
  <c r="T22" i="6"/>
  <c r="Q29" i="6"/>
  <c r="CH29" i="6"/>
  <c r="N10" i="6"/>
  <c r="AJ19" i="6"/>
  <c r="BR14" i="6"/>
  <c r="BV13" i="6"/>
  <c r="X29" i="6"/>
  <c r="K16" i="6"/>
  <c r="CQ22" i="6"/>
  <c r="N17" i="6"/>
  <c r="BQ35" i="6"/>
  <c r="AF9" i="6"/>
  <c r="CB19" i="6"/>
  <c r="AT25" i="6"/>
  <c r="O37" i="6"/>
  <c r="CL23" i="6"/>
  <c r="CL19" i="6"/>
  <c r="CU10" i="6"/>
  <c r="H12" i="6"/>
  <c r="AG28" i="6"/>
  <c r="CF11" i="6"/>
  <c r="AA33" i="6"/>
  <c r="BL22" i="6"/>
  <c r="W26" i="6"/>
  <c r="U33" i="6"/>
  <c r="R11" i="6"/>
  <c r="V17" i="6"/>
  <c r="M34" i="6"/>
  <c r="BV31" i="6"/>
  <c r="AE25" i="6"/>
  <c r="AX23" i="6"/>
  <c r="BE29" i="6"/>
  <c r="BF29" i="6"/>
  <c r="BE32" i="6"/>
  <c r="AT8" i="6"/>
  <c r="CM34" i="6"/>
  <c r="CK36" i="6"/>
  <c r="BP32" i="6"/>
  <c r="BS17" i="6"/>
  <c r="AD34" i="6"/>
  <c r="BI32" i="6"/>
  <c r="BC27" i="6"/>
  <c r="AU17" i="6"/>
  <c r="AJ8" i="6"/>
  <c r="BG37" i="6"/>
  <c r="K35" i="6"/>
  <c r="AM32" i="6"/>
  <c r="AO16" i="6"/>
  <c r="AX18" i="6"/>
  <c r="CC28" i="6"/>
  <c r="CA23" i="6"/>
  <c r="BJ25" i="6"/>
  <c r="BQ33" i="6"/>
  <c r="BH29" i="6"/>
  <c r="AR15" i="6"/>
  <c r="BZ18" i="6"/>
  <c r="AG24" i="6"/>
  <c r="AN11" i="6"/>
  <c r="CU17" i="6"/>
  <c r="BT8" i="6"/>
  <c r="AQ24" i="6"/>
  <c r="BF30" i="6"/>
  <c r="CJ30" i="6"/>
  <c r="AW10" i="6"/>
  <c r="L20" i="6"/>
  <c r="CD15" i="6"/>
  <c r="CH14" i="6"/>
  <c r="T31" i="6"/>
  <c r="BA16" i="6"/>
  <c r="CA24" i="6"/>
  <c r="BI17" i="6"/>
  <c r="CJ36" i="6"/>
  <c r="BN11" i="6"/>
  <c r="BP21" i="6"/>
  <c r="AD26" i="6"/>
  <c r="BC37" i="6"/>
  <c r="CO25" i="6"/>
  <c r="CN21" i="6"/>
  <c r="CG15" i="6"/>
  <c r="CL8" i="6"/>
  <c r="T29" i="6"/>
  <c r="CT13" i="6"/>
  <c r="AI35" i="6"/>
  <c r="U25" i="6"/>
  <c r="X28" i="6"/>
  <c r="L34" i="6"/>
  <c r="BC19" i="6"/>
  <c r="AE18" i="6"/>
  <c r="BL34" i="6"/>
  <c r="CN33" i="6"/>
  <c r="AG26" i="6"/>
  <c r="AY24" i="6"/>
  <c r="BI30" i="6"/>
  <c r="BJ30" i="6"/>
  <c r="AX33" i="6"/>
  <c r="AI11" i="6"/>
  <c r="AR8" i="6"/>
  <c r="AC9" i="6"/>
  <c r="CN36" i="6"/>
  <c r="CM22" i="6"/>
  <c r="J36" i="6"/>
  <c r="AG34" i="6"/>
  <c r="AU29" i="6"/>
  <c r="BL23" i="6"/>
  <c r="AP10" i="6"/>
  <c r="CL14" i="6"/>
  <c r="BR35" i="6"/>
  <c r="AL11" i="6"/>
  <c r="AN24" i="6"/>
  <c r="AN26" i="6"/>
  <c r="BX29" i="6"/>
  <c r="BV24" i="6"/>
  <c r="AE26" i="6"/>
  <c r="CU33" i="6"/>
  <c r="AD30" i="6"/>
  <c r="P16" i="6"/>
  <c r="BY19" i="6"/>
  <c r="BK24" i="6"/>
  <c r="N16" i="6"/>
  <c r="BP19" i="6"/>
  <c r="BW9" i="6"/>
  <c r="Q25" i="6"/>
  <c r="BM31" i="6"/>
  <c r="CN31" i="6"/>
  <c r="BM11" i="6"/>
  <c r="AU20" i="6"/>
  <c r="CV20" i="6"/>
  <c r="CT15" i="6"/>
  <c r="BC31" i="6"/>
  <c r="AK17" i="6"/>
  <c r="CH25" i="6"/>
  <c r="AU18" i="6"/>
  <c r="I8" i="6"/>
  <c r="AR13" i="6"/>
  <c r="CI22" i="6"/>
  <c r="R27" i="6"/>
  <c r="CG8" i="6"/>
  <c r="CO27" i="6"/>
  <c r="CM23" i="6"/>
  <c r="CJ17" i="6"/>
  <c r="CV10" i="6"/>
  <c r="AQ31" i="6"/>
  <c r="BP16" i="6"/>
  <c r="H26" i="6"/>
  <c r="W27" i="6"/>
  <c r="AB30" i="6"/>
  <c r="BK34" i="6"/>
  <c r="BP9" i="6"/>
  <c r="AY20" i="6"/>
  <c r="AZ35" i="6"/>
  <c r="CA36" i="6"/>
  <c r="AO29" i="6"/>
  <c r="BJ26" i="6"/>
  <c r="BH31" i="6"/>
  <c r="BI31" i="6"/>
  <c r="AU34" i="6"/>
  <c r="AW24" i="6"/>
  <c r="BA13" i="6"/>
  <c r="AR16" i="6"/>
  <c r="BD9" i="6"/>
  <c r="BU27" i="6"/>
  <c r="CM27" i="6"/>
  <c r="N36" i="6"/>
  <c r="AJ31" i="6"/>
  <c r="O26" i="6"/>
  <c r="Y13" i="6"/>
  <c r="BR20" i="6"/>
  <c r="T14" i="6"/>
  <c r="BD26" i="6"/>
  <c r="BA8" i="6"/>
  <c r="BI37" i="6"/>
  <c r="BS30" i="6"/>
  <c r="BQ25" i="6"/>
  <c r="BG26" i="6"/>
  <c r="CR34" i="6"/>
  <c r="CD8" i="6"/>
  <c r="AX17" i="6"/>
  <c r="BY20" i="6"/>
  <c r="AJ25" i="6"/>
  <c r="AW16" i="6"/>
  <c r="BS20" i="6"/>
  <c r="CL12" i="6"/>
  <c r="AX25" i="6"/>
  <c r="AL32" i="6"/>
  <c r="BP35" i="6"/>
  <c r="AO12" i="6"/>
  <c r="W21" i="6"/>
  <c r="CR24" i="6"/>
  <c r="CN18" i="6"/>
  <c r="AF32" i="6"/>
  <c r="Q18" i="6"/>
  <c r="BS28" i="6"/>
  <c r="AV21" i="6"/>
  <c r="BH8" i="6"/>
  <c r="AH14" i="6"/>
  <c r="CL34" i="6"/>
  <c r="AY28" i="6"/>
  <c r="CK14" i="6"/>
  <c r="CL29" i="6"/>
  <c r="CP25" i="6"/>
  <c r="CN19" i="6"/>
  <c r="CF13" i="6"/>
  <c r="AC32" i="6"/>
  <c r="BQ18" i="6"/>
  <c r="CR8" i="6"/>
  <c r="W29" i="6"/>
  <c r="T33" i="6"/>
  <c r="CA12" i="6"/>
  <c r="BS12" i="6"/>
  <c r="BM22" i="6"/>
  <c r="AM37" i="6"/>
  <c r="AG8" i="6"/>
  <c r="AH30" i="6"/>
  <c r="BD29" i="6"/>
  <c r="BC32" i="6"/>
  <c r="BD32" i="6"/>
  <c r="AL35" i="6"/>
  <c r="AZ26" i="6"/>
  <c r="BE15" i="6"/>
  <c r="BN18" i="6"/>
  <c r="AJ14" i="6"/>
  <c r="CP36" i="6"/>
  <c r="CA32" i="6"/>
  <c r="CJ13" i="6"/>
  <c r="AB33" i="6"/>
  <c r="BF27" i="6"/>
  <c r="AF15" i="6"/>
  <c r="AU12" i="6"/>
  <c r="AY22" i="6"/>
  <c r="AM11" i="6"/>
  <c r="AP16" i="6"/>
  <c r="CK26" i="6"/>
  <c r="CU30" i="6"/>
  <c r="CN26" i="6"/>
  <c r="AB27" i="6"/>
  <c r="CO35" i="6"/>
  <c r="CC9" i="6"/>
  <c r="BE19" i="6"/>
  <c r="BX21" i="6"/>
  <c r="I28" i="6"/>
  <c r="W17" i="6"/>
  <c r="BT21" i="6"/>
  <c r="CP13" i="6"/>
  <c r="X26" i="6"/>
  <c r="L33" i="6"/>
  <c r="BT36" i="6"/>
  <c r="W16" i="6"/>
  <c r="BE21" i="6"/>
  <c r="BV26" i="6"/>
  <c r="CE25" i="6"/>
  <c r="BO32" i="6"/>
  <c r="BG18" i="6"/>
  <c r="BX33" i="6"/>
  <c r="AF22" i="6"/>
  <c r="AX9" i="6"/>
  <c r="X15" i="6"/>
  <c r="BP36" i="6"/>
  <c r="AJ29" i="6"/>
  <c r="CB18" i="6"/>
  <c r="CE33" i="6"/>
  <c r="CH31" i="6"/>
  <c r="CT21" i="6"/>
  <c r="CH15" i="6"/>
  <c r="R33" i="6"/>
  <c r="CD26" i="6"/>
  <c r="BW23" i="6"/>
  <c r="Z30" i="6"/>
  <c r="BJ34" i="6"/>
  <c r="BW15" i="6"/>
  <c r="CT14" i="6"/>
  <c r="V25" i="6"/>
  <c r="H33" i="6"/>
  <c r="AT13" i="6"/>
  <c r="AH29" i="6"/>
  <c r="AZ32" i="6"/>
  <c r="AU33" i="6"/>
  <c r="AV33" i="6"/>
  <c r="CF29" i="6"/>
  <c r="AI30" i="6"/>
  <c r="S18" i="6"/>
  <c r="P21" i="6"/>
  <c r="BE16" i="6"/>
  <c r="L10" i="6"/>
  <c r="CR36" i="6"/>
  <c r="CT18" i="6"/>
  <c r="AX34" i="6"/>
  <c r="AZ29" i="6"/>
  <c r="AW17" i="6"/>
  <c r="L21" i="6"/>
  <c r="BE28" i="6"/>
  <c r="AP11" i="6"/>
  <c r="AX24" i="6"/>
  <c r="BI18" i="6"/>
  <c r="CA34" i="6"/>
  <c r="CI27" i="6"/>
  <c r="V29" i="6"/>
  <c r="CL36" i="6"/>
  <c r="CB10" i="6"/>
  <c r="AB20" i="6"/>
  <c r="BW22" i="6"/>
  <c r="J29" i="6"/>
  <c r="BD17" i="6"/>
  <c r="BZ24" i="6"/>
  <c r="BR16" i="6"/>
  <c r="AW29" i="6"/>
  <c r="AQ33" i="6"/>
  <c r="BW37" i="6"/>
  <c r="CI8" i="6"/>
  <c r="BB24" i="6"/>
  <c r="CF27" i="6"/>
  <c r="BW29" i="6"/>
  <c r="AS33" i="6"/>
  <c r="S20" i="6"/>
  <c r="CI34" i="6"/>
  <c r="Q23" i="6"/>
  <c r="AN10" i="6"/>
  <c r="BJ16" i="6"/>
  <c r="CJ37" i="6"/>
  <c r="T30" i="6"/>
  <c r="CB20" i="6"/>
  <c r="BE9" i="6"/>
  <c r="CL33" i="6"/>
  <c r="CQ25" i="6"/>
  <c r="CN17" i="6"/>
  <c r="BI33" i="6"/>
  <c r="BY30" i="6"/>
  <c r="CC25" i="6"/>
  <c r="O32" i="6"/>
  <c r="AX35" i="6"/>
  <c r="CS36" i="6"/>
  <c r="AC8" i="6"/>
  <c r="CB8" i="6"/>
  <c r="AG27" i="6"/>
  <c r="AE23" i="6"/>
  <c r="V9" i="6"/>
  <c r="BP29" i="6"/>
  <c r="CF8" i="6"/>
  <c r="CB28" i="6"/>
  <c r="AV37" i="6"/>
  <c r="CT22" i="6"/>
  <c r="CL9" i="6"/>
  <c r="BB28" i="6"/>
  <c r="BH17" i="6"/>
  <c r="BC24" i="6"/>
  <c r="BF22" i="6"/>
  <c r="CG11" i="6"/>
  <c r="BZ8" i="6"/>
  <c r="CK34" i="6"/>
  <c r="CG14" i="6"/>
  <c r="AB17" i="6"/>
  <c r="BQ32" i="6"/>
  <c r="CI35" i="6"/>
  <c r="BO12" i="6"/>
  <c r="BA19" i="6"/>
  <c r="AH23" i="6"/>
  <c r="CV32" i="6"/>
  <c r="AP19" i="6"/>
  <c r="AR19" i="6"/>
  <c r="AF30" i="6"/>
  <c r="AA30" i="6"/>
  <c r="BF14" i="6"/>
  <c r="CE26" i="6"/>
  <c r="V14" i="6"/>
  <c r="BL28" i="6"/>
  <c r="CV24" i="6"/>
  <c r="N30" i="6"/>
  <c r="AS24" i="6"/>
  <c r="BE36" i="6"/>
  <c r="AK23" i="6"/>
  <c r="AX32" i="6"/>
  <c r="K36" i="6"/>
  <c r="CS32" i="6"/>
  <c r="BE12" i="6"/>
  <c r="BB29" i="6"/>
  <c r="R34" i="6"/>
  <c r="BG22" i="6"/>
  <c r="AW23" i="6"/>
  <c r="AP32" i="6"/>
  <c r="BD8" i="6"/>
  <c r="T11" i="6"/>
  <c r="CG17" i="6"/>
  <c r="BJ27" i="6"/>
  <c r="BI23" i="6"/>
  <c r="AA10" i="6"/>
  <c r="BP30" i="6"/>
  <c r="CG9" i="6"/>
  <c r="CG29" i="6"/>
  <c r="T16" i="6"/>
  <c r="BP24" i="6"/>
  <c r="CR10" i="6"/>
  <c r="AB29" i="6"/>
  <c r="AN18" i="6"/>
  <c r="AA27" i="6"/>
  <c r="AM23" i="6"/>
  <c r="CC21" i="6"/>
  <c r="CV9" i="6"/>
  <c r="CV35" i="6"/>
  <c r="CD16" i="6"/>
  <c r="X18" i="6"/>
  <c r="CO33" i="6"/>
  <c r="CE37" i="6"/>
  <c r="BM16" i="6"/>
  <c r="AT20" i="6"/>
  <c r="Z24" i="6"/>
  <c r="CB35" i="6"/>
  <c r="L24" i="6"/>
  <c r="BC20" i="6"/>
  <c r="BD35" i="6"/>
  <c r="P32" i="6"/>
  <c r="AT19" i="6"/>
  <c r="CS28" i="6"/>
  <c r="AG15" i="6"/>
  <c r="AO34" i="6"/>
  <c r="CF32" i="6"/>
  <c r="BF31" i="6"/>
  <c r="AQ26" i="6"/>
  <c r="CC11" i="6"/>
  <c r="AJ27" i="6"/>
  <c r="AC34" i="6"/>
  <c r="Y37" i="6"/>
  <c r="AZ12" i="6"/>
  <c r="AD15" i="6"/>
  <c r="AY31" i="6"/>
  <c r="BZ11" i="6"/>
  <c r="L30" i="6"/>
  <c r="AR30" i="6"/>
  <c r="AR32" i="6"/>
  <c r="Y9" i="6"/>
  <c r="AV11" i="6"/>
  <c r="CD18" i="6"/>
  <c r="AF28" i="6"/>
  <c r="AK27" i="6"/>
  <c r="I14" i="6"/>
  <c r="BR31" i="6"/>
  <c r="BZ25" i="6"/>
  <c r="CI30" i="6"/>
  <c r="BC16" i="6"/>
  <c r="BV25" i="6"/>
  <c r="CM17" i="6"/>
  <c r="BJ29" i="6"/>
  <c r="V21" i="6"/>
  <c r="BM27" i="6"/>
  <c r="N26" i="6"/>
  <c r="BS23" i="6"/>
  <c r="CJ24" i="6"/>
  <c r="BL19" i="6"/>
  <c r="CA20" i="6"/>
  <c r="AQ21" i="6"/>
  <c r="CH35" i="6"/>
  <c r="I12" i="6"/>
  <c r="BG17" i="6"/>
  <c r="AO21" i="6"/>
  <c r="P25" i="6"/>
  <c r="M8" i="6"/>
  <c r="W31" i="6"/>
  <c r="BM21" i="6"/>
  <c r="CI12" i="6"/>
  <c r="AW35" i="6"/>
  <c r="I22" i="6"/>
  <c r="BX31" i="6"/>
  <c r="AT16" i="6"/>
  <c r="AG35" i="6"/>
  <c r="CT34" i="6"/>
  <c r="AJ33" i="6"/>
  <c r="AK28" i="6"/>
  <c r="CS26" i="6"/>
  <c r="K29" i="6"/>
  <c r="BO35" i="6"/>
  <c r="CQ23" i="6"/>
  <c r="Z15" i="6"/>
  <c r="AR31" i="6"/>
  <c r="BF37" i="6"/>
  <c r="CB31" i="6"/>
  <c r="AM35" i="6"/>
  <c r="M36" i="6"/>
  <c r="H18" i="6"/>
  <c r="BA9" i="6"/>
  <c r="Q12" i="6"/>
  <c r="CA19" i="6"/>
  <c r="BI28" i="6"/>
  <c r="BO27" i="6"/>
  <c r="AP14" i="6"/>
  <c r="BS33" i="6"/>
  <c r="BZ26" i="6"/>
  <c r="CM31" i="6"/>
  <c r="AT18" i="6"/>
  <c r="BX26" i="6"/>
  <c r="CP18" i="6"/>
  <c r="AJ30" i="6"/>
  <c r="BJ21" i="6"/>
  <c r="AT28" i="6"/>
  <c r="AY26" i="6"/>
  <c r="CI24" i="6"/>
  <c r="BS26" i="6"/>
  <c r="AV20" i="6"/>
  <c r="CO23" i="6"/>
  <c r="BH24" i="6"/>
  <c r="CQ10" i="6"/>
  <c r="BN12" i="6"/>
  <c r="AQ20" i="6"/>
  <c r="AN22" i="6"/>
  <c r="BO25" i="6"/>
  <c r="AD9" i="6"/>
  <c r="Q33" i="6"/>
  <c r="Q24" i="6"/>
  <c r="CT17" i="6"/>
  <c r="AJ37" i="6"/>
  <c r="N23" i="6"/>
  <c r="CV33" i="6"/>
  <c r="BK17" i="6"/>
  <c r="X36" i="6"/>
  <c r="AJ10" i="6"/>
  <c r="L35" i="6"/>
  <c r="O30" i="6"/>
  <c r="CD31" i="6"/>
  <c r="BD30" i="6"/>
  <c r="W37" i="6"/>
  <c r="BT28" i="6"/>
  <c r="AQ17" i="6"/>
  <c r="AD33" i="6"/>
  <c r="CB14" i="6"/>
  <c r="BN13" i="6"/>
  <c r="S9" i="6"/>
  <c r="CH21" i="6"/>
  <c r="CR27" i="6"/>
  <c r="V10" i="6"/>
  <c r="AS12" i="6"/>
  <c r="BX20" i="6"/>
  <c r="CA11" i="6"/>
  <c r="AL28" i="6"/>
  <c r="N15" i="6"/>
  <c r="BS34" i="6"/>
  <c r="BZ27" i="6"/>
  <c r="CS33" i="6"/>
  <c r="V19" i="6"/>
  <c r="CA27" i="6"/>
  <c r="CE24" i="6"/>
  <c r="J31" i="6"/>
  <c r="AP22" i="6"/>
  <c r="U34" i="6"/>
  <c r="AC27" i="6"/>
  <c r="BQ29" i="6"/>
  <c r="BR29" i="6"/>
  <c r="AV23" i="6"/>
  <c r="CL25" i="6"/>
  <c r="AU25" i="6"/>
  <c r="BQ13" i="6"/>
  <c r="N14" i="6"/>
  <c r="W24" i="6"/>
  <c r="AB23" i="6"/>
  <c r="BZ32" i="6"/>
  <c r="AU10" i="6"/>
  <c r="BI34" i="6"/>
  <c r="Z27" i="6"/>
  <c r="CH20" i="6"/>
  <c r="BS9" i="6"/>
  <c r="AI28" i="6"/>
  <c r="CB36" i="6"/>
  <c r="O19" i="6"/>
  <c r="BX11" i="6"/>
  <c r="AT11" i="6"/>
  <c r="BJ37" i="6"/>
  <c r="BK31" i="6"/>
  <c r="AL25" i="6"/>
  <c r="AU32" i="6"/>
  <c r="CS12" i="6"/>
  <c r="CO32" i="6"/>
  <c r="BI19" i="6"/>
  <c r="BA34" i="6"/>
  <c r="BW19" i="6"/>
  <c r="O21" i="6"/>
  <c r="J32" i="6"/>
  <c r="AL8" i="6"/>
  <c r="AE19" i="6"/>
  <c r="AX10" i="6"/>
  <c r="N13" i="6"/>
  <c r="BR22" i="6"/>
  <c r="CB12" i="6"/>
  <c r="AM29" i="6"/>
  <c r="AS15" i="6"/>
  <c r="BS35" i="6"/>
  <c r="BZ28" i="6"/>
  <c r="CV34" i="6"/>
  <c r="AG23" i="6"/>
  <c r="CE28" i="6"/>
  <c r="CG25" i="6"/>
  <c r="AT31" i="6"/>
  <c r="U23" i="6"/>
  <c r="BB34" i="6"/>
  <c r="K28" i="6"/>
  <c r="CE30" i="6"/>
  <c r="CF30" i="6"/>
  <c r="AC24" i="6"/>
  <c r="BT29" i="6"/>
  <c r="AF26" i="6"/>
  <c r="CJ19" i="6"/>
  <c r="I15" i="6"/>
  <c r="L25" i="6"/>
  <c r="Y24" i="6"/>
  <c r="BU34" i="6"/>
  <c r="R12" i="6"/>
  <c r="BU12" i="6"/>
  <c r="AE28" i="6"/>
  <c r="BY23" i="6"/>
  <c r="CM20" i="6"/>
  <c r="AI29" i="6"/>
  <c r="AU13" i="6"/>
  <c r="AS22" i="6"/>
  <c r="BV14" i="6"/>
  <c r="R13" i="6"/>
  <c r="AR22" i="6"/>
  <c r="AK33" i="6"/>
  <c r="P27" i="6"/>
  <c r="AA34" i="6"/>
  <c r="BT17" i="6"/>
  <c r="BR37" i="6"/>
  <c r="BB21" i="6"/>
  <c r="V36" i="6"/>
  <c r="AK8" i="6"/>
  <c r="AX28" i="6"/>
  <c r="X9" i="6"/>
  <c r="AT30" i="6"/>
  <c r="BH32" i="6"/>
  <c r="S11" i="6"/>
  <c r="BO14" i="6"/>
  <c r="CV22" i="6"/>
  <c r="CA13" i="6"/>
  <c r="J30" i="6"/>
  <c r="Q16" i="6"/>
  <c r="BU36" i="6"/>
  <c r="CC31" i="6"/>
  <c r="BS36" i="6"/>
  <c r="J24" i="6"/>
  <c r="BF8" i="6"/>
  <c r="CI26" i="6"/>
  <c r="AD37" i="6"/>
  <c r="BF23" i="6"/>
  <c r="AK36" i="6"/>
  <c r="AQ30" i="6"/>
  <c r="BS32" i="6"/>
  <c r="BV32" i="6"/>
  <c r="N25" i="6"/>
  <c r="CT30" i="6"/>
  <c r="S27" i="6"/>
  <c r="BD10" i="6"/>
  <c r="BJ15" i="6"/>
  <c r="BG25" i="6"/>
  <c r="O25" i="6"/>
  <c r="BY36" i="6"/>
  <c r="AE13" i="6"/>
  <c r="BU15" i="6"/>
  <c r="AC29" i="6"/>
  <c r="CD25" i="6"/>
  <c r="CS35" i="6"/>
  <c r="V32" i="6"/>
  <c r="BH14" i="6"/>
  <c r="AR33" i="6"/>
  <c r="CO19" i="6"/>
  <c r="AC14" i="6"/>
  <c r="AS26" i="6"/>
  <c r="N35" i="6"/>
  <c r="BH28" i="6"/>
  <c r="BQ12" i="6"/>
  <c r="CL27" i="6"/>
  <c r="R10" i="6"/>
  <c r="J26" i="6"/>
  <c r="BA37" i="6"/>
  <c r="AR10" i="6"/>
  <c r="S34" i="6"/>
  <c r="AI32" i="6"/>
  <c r="BI36" i="6"/>
  <c r="H23" i="6"/>
  <c r="AU11" i="6"/>
  <c r="AJ15" i="6"/>
  <c r="CC29" i="6"/>
  <c r="BZ14" i="6"/>
  <c r="AN30" i="6"/>
  <c r="AV16" i="6"/>
  <c r="BU37" i="6"/>
  <c r="CC32" i="6"/>
  <c r="BB8" i="6"/>
  <c r="AR24" i="6"/>
  <c r="AH9" i="6"/>
  <c r="CN27" i="6"/>
  <c r="BH37" i="6"/>
  <c r="AO24" i="6"/>
  <c r="K37" i="6"/>
  <c r="AG32" i="6"/>
  <c r="CH33" i="6"/>
  <c r="CK33" i="6"/>
  <c r="BC25" i="6"/>
  <c r="CG32" i="6"/>
  <c r="AZ28" i="6"/>
  <c r="BL11" i="6"/>
  <c r="BL16" i="6"/>
  <c r="AW26" i="6"/>
  <c r="BK25" i="6"/>
  <c r="L8" i="6"/>
  <c r="AR14" i="6"/>
  <c r="BP18" i="6"/>
  <c r="T32" i="6"/>
  <c r="BW28" i="6"/>
  <c r="X12" i="6"/>
  <c r="Y33" i="6"/>
  <c r="Y16" i="6"/>
  <c r="AJ34" i="6"/>
  <c r="CJ22" i="6"/>
  <c r="AW15" i="6"/>
  <c r="AR28" i="6"/>
  <c r="AI36" i="6"/>
  <c r="AW30" i="6"/>
  <c r="BR17" i="6"/>
  <c r="BY32" i="6"/>
  <c r="AO17" i="6"/>
  <c r="T36" i="6"/>
  <c r="BS14" i="6"/>
  <c r="Z13" i="6"/>
  <c r="CV12" i="6"/>
  <c r="P10" i="6"/>
  <c r="CL21" i="6"/>
  <c r="CE29" i="6"/>
  <c r="P12" i="6"/>
  <c r="BL15" i="6"/>
  <c r="BZ30" i="6"/>
  <c r="BX17" i="6"/>
  <c r="K31" i="6"/>
  <c r="T17" i="6"/>
  <c r="AM19" i="6"/>
  <c r="CC33" i="6"/>
  <c r="AG9" i="6"/>
  <c r="AY25" i="6"/>
  <c r="AT10" i="6"/>
  <c r="CP28" i="6"/>
  <c r="H31" i="6"/>
  <c r="AI26" i="6"/>
  <c r="AR37" i="6"/>
  <c r="I33" i="6"/>
  <c r="CU34" i="6"/>
  <c r="AG11" i="6"/>
  <c r="AO26" i="6"/>
  <c r="BX34" i="6"/>
  <c r="BM30" i="6"/>
  <c r="BK12" i="6"/>
  <c r="BC17" i="6"/>
  <c r="AP27" i="6"/>
  <c r="BB26" i="6"/>
  <c r="V11" i="6"/>
  <c r="BF15" i="6"/>
  <c r="CE23" i="6"/>
  <c r="CG18" i="6"/>
  <c r="CK35" i="6"/>
  <c r="BC14" i="6"/>
  <c r="P34" i="6"/>
  <c r="AM17" i="6"/>
  <c r="W36" i="6"/>
  <c r="CT24" i="6"/>
  <c r="BD16" i="6"/>
  <c r="AN33" i="6"/>
  <c r="CQ15" i="6"/>
  <c r="X34" i="6"/>
  <c r="CL22" i="6"/>
  <c r="CQ36" i="6"/>
  <c r="AF19" i="6"/>
  <c r="AX37" i="6"/>
  <c r="BU19" i="6"/>
  <c r="AX15" i="6"/>
  <c r="CN32" i="6"/>
  <c r="AJ32" i="6"/>
  <c r="L9" i="6"/>
  <c r="P20" i="6"/>
  <c r="M13" i="6"/>
  <c r="BF17" i="6"/>
  <c r="BW31" i="6"/>
  <c r="BY18" i="6"/>
  <c r="AO31" i="6"/>
  <c r="AY17" i="6"/>
  <c r="M20" i="6"/>
  <c r="CE34" i="6"/>
  <c r="W11" i="6"/>
  <c r="Y26" i="6"/>
  <c r="AL12" i="6"/>
  <c r="BQ31" i="6"/>
  <c r="CJ8" i="6"/>
  <c r="CO11" i="6"/>
  <c r="H21" i="6"/>
  <c r="BC34" i="6"/>
  <c r="CV37" i="6"/>
  <c r="V12" i="6"/>
  <c r="V27" i="6"/>
  <c r="BV36" i="6"/>
  <c r="BE33" i="6"/>
  <c r="BI15" i="6"/>
  <c r="AV19" i="6"/>
  <c r="AC28" i="6"/>
  <c r="AR27" i="6"/>
  <c r="Y12" i="6"/>
  <c r="P17" i="6"/>
  <c r="CA28" i="6"/>
  <c r="CG23" i="6"/>
  <c r="V8" i="6"/>
  <c r="X17" i="6"/>
  <c r="BC35" i="6"/>
  <c r="AO18" i="6"/>
  <c r="J37" i="6"/>
  <c r="BX27" i="6"/>
  <c r="M18" i="6"/>
  <c r="BD36" i="6"/>
  <c r="AE20" i="6"/>
  <c r="AP35" i="6"/>
  <c r="BR27" i="6"/>
  <c r="L17" i="6"/>
  <c r="AX27" i="6"/>
  <c r="CL13" i="6"/>
  <c r="AO10" i="6"/>
  <c r="AZ17" i="6"/>
  <c r="P14" i="6"/>
  <c r="U11" i="6"/>
  <c r="AQ16" i="6"/>
  <c r="AI33" i="6"/>
  <c r="AO13" i="6"/>
  <c r="AZ19" i="6"/>
  <c r="CI37" i="6"/>
  <c r="BV22" i="6"/>
  <c r="K32" i="6"/>
  <c r="W18" i="6"/>
  <c r="AY21" i="6"/>
  <c r="CG35" i="6"/>
  <c r="AO15" i="6"/>
  <c r="BF26" i="6"/>
  <c r="CB9" i="6"/>
  <c r="BU32" i="6"/>
  <c r="CM9" i="6"/>
  <c r="CG30" i="6"/>
  <c r="BW13" i="6"/>
  <c r="L37" i="6"/>
  <c r="BG8" i="6"/>
  <c r="J13" i="6"/>
  <c r="BK27" i="6"/>
  <c r="CS37" i="6"/>
  <c r="AI34" i="6"/>
  <c r="BK16" i="6"/>
  <c r="J25" i="6"/>
  <c r="BN29" i="6"/>
  <c r="CN8" i="6"/>
  <c r="Y15" i="6"/>
  <c r="BJ22" i="6"/>
  <c r="BZ33" i="6"/>
  <c r="BY26" i="6"/>
  <c r="AE9" i="6"/>
  <c r="BB20" i="6"/>
  <c r="BA36" i="6"/>
  <c r="P23" i="6"/>
  <c r="BM37" i="6"/>
  <c r="CV29" i="6"/>
  <c r="Y19" i="6"/>
  <c r="BY21" i="6"/>
  <c r="AM22" i="6"/>
  <c r="BO36" i="6"/>
  <c r="BL9" i="6"/>
  <c r="AC19" i="6"/>
  <c r="AS29" i="6"/>
  <c r="BQ19" i="6"/>
  <c r="X13" i="6"/>
  <c r="O20" i="6"/>
  <c r="AX21" i="6"/>
  <c r="K27" i="6"/>
  <c r="BF24" i="6"/>
  <c r="CB30" i="6"/>
  <c r="J14" i="6"/>
  <c r="U20" i="6"/>
  <c r="Y8" i="6"/>
  <c r="CS27" i="6"/>
  <c r="AN32" i="6"/>
  <c r="BD18" i="6"/>
  <c r="X22" i="6"/>
  <c r="CG36" i="6"/>
  <c r="S16" i="6"/>
  <c r="J28" i="6"/>
  <c r="BS15" i="6"/>
  <c r="BW33" i="6"/>
  <c r="CS10" i="6"/>
  <c r="CT31" i="6"/>
  <c r="CI14" i="6"/>
  <c r="AS37" i="6"/>
  <c r="AW9" i="6"/>
  <c r="AV18" i="6"/>
  <c r="AW28" i="6"/>
  <c r="BH10" i="6"/>
  <c r="BB35" i="6"/>
  <c r="BB17" i="6"/>
  <c r="BF25" i="6"/>
  <c r="N33" i="6"/>
  <c r="BP20" i="6"/>
  <c r="O18" i="6"/>
  <c r="BN23" i="6"/>
  <c r="Z8" i="6"/>
  <c r="CL28" i="6"/>
  <c r="AV10" i="6"/>
  <c r="K34" i="6"/>
  <c r="AO37" i="6"/>
  <c r="BM20" i="6"/>
  <c r="CS16" i="6"/>
  <c r="CE32" i="6"/>
  <c r="AD20" i="6"/>
  <c r="CA25" i="6"/>
  <c r="AU24" i="6"/>
  <c r="BP17" i="6"/>
  <c r="AN12" i="6"/>
  <c r="Y21" i="6"/>
  <c r="AE31" i="6"/>
  <c r="CT32" i="6"/>
  <c r="AE15" i="6"/>
  <c r="V22" i="6"/>
  <c r="BC28" i="6"/>
  <c r="H37" i="6"/>
  <c r="AN17" i="6"/>
  <c r="AJ20" i="6"/>
  <c r="BN14" i="6"/>
  <c r="AT21" i="6"/>
  <c r="BH11" i="6"/>
  <c r="CQ28" i="6"/>
  <c r="I34" i="6"/>
  <c r="BI22" i="6"/>
  <c r="AC23" i="6"/>
  <c r="CG37" i="6"/>
  <c r="BB16" i="6"/>
  <c r="O34" i="6"/>
  <c r="BV16" i="6"/>
  <c r="CC35" i="6"/>
  <c r="BW8" i="6"/>
  <c r="BU33" i="6"/>
  <c r="CU15" i="6"/>
  <c r="H22" i="6"/>
  <c r="AM10" i="6"/>
  <c r="AG22" i="6"/>
  <c r="BO33" i="6"/>
  <c r="BD11" i="6"/>
  <c r="BT22" i="6"/>
  <c r="AY18" i="6"/>
  <c r="AU26" i="6"/>
  <c r="V35" i="6"/>
  <c r="BT26" i="6"/>
  <c r="K19" i="6"/>
  <c r="S25" i="6"/>
  <c r="BL21" i="6"/>
  <c r="BT31" i="6"/>
  <c r="S12" i="6"/>
  <c r="BV12" i="6"/>
  <c r="CI9" i="6"/>
  <c r="AA31" i="6"/>
  <c r="CD19" i="6"/>
  <c r="CS34" i="6"/>
  <c r="AW22" i="6"/>
  <c r="CA30" i="6"/>
  <c r="AR26" i="6"/>
  <c r="BZ22" i="6"/>
  <c r="AK14" i="6"/>
  <c r="AS23" i="6"/>
  <c r="BU28" i="6"/>
  <c r="CU37" i="6"/>
  <c r="AV17" i="6"/>
  <c r="AM24" i="6"/>
  <c r="AF34" i="6"/>
  <c r="AW11" i="6"/>
  <c r="BI24" i="6"/>
  <c r="L27" i="6"/>
  <c r="AF16" i="6"/>
  <c r="O22" i="6"/>
  <c r="AE12" i="6"/>
  <c r="CO29" i="6"/>
  <c r="AH35" i="6"/>
  <c r="AF23" i="6"/>
  <c r="BK23" i="6"/>
  <c r="AZ11" i="6"/>
  <c r="BO17" i="6"/>
  <c r="AT35" i="6"/>
  <c r="CD17" i="6"/>
  <c r="CH36" i="6"/>
  <c r="CK9" i="6"/>
  <c r="CD34" i="6"/>
  <c r="CO18" i="6"/>
  <c r="CQ8" i="6"/>
  <c r="I13" i="6"/>
  <c r="R23" i="6"/>
  <c r="AT34" i="6"/>
  <c r="BC12" i="6"/>
  <c r="CC27" i="6"/>
  <c r="AU19" i="6"/>
  <c r="AO27" i="6"/>
  <c r="BN35" i="6"/>
  <c r="CV27" i="6"/>
  <c r="BO19" i="6"/>
  <c r="T27" i="6"/>
  <c r="M24" i="6"/>
  <c r="CB33" i="6"/>
  <c r="AG13" i="6"/>
  <c r="CU35" i="6"/>
  <c r="CI23" i="6"/>
  <c r="CO15" i="6"/>
  <c r="CG22" i="6"/>
  <c r="AY16" i="6"/>
  <c r="BA23" i="6"/>
  <c r="CO34" i="6"/>
  <c r="AN28" i="6"/>
  <c r="CT26" i="6"/>
  <c r="BF16" i="6"/>
  <c r="AR25" i="6"/>
  <c r="CP32" i="6"/>
  <c r="AK10" i="6"/>
  <c r="AE24" i="6"/>
  <c r="AL26" i="6"/>
  <c r="AB35" i="6"/>
  <c r="BD19" i="6"/>
  <c r="BW30" i="6"/>
  <c r="N9" i="6"/>
  <c r="CV17" i="6"/>
  <c r="CT35" i="6"/>
  <c r="CI15" i="6"/>
  <c r="AW31" i="6"/>
  <c r="CG21" i="6"/>
  <c r="AA13" i="6"/>
  <c r="Q19" i="6"/>
  <c r="BW11" i="6"/>
  <c r="CP10" i="6"/>
  <c r="BF28" i="6"/>
  <c r="AP17" i="6"/>
  <c r="AW32" i="6"/>
  <c r="BN28" i="6"/>
  <c r="AY19" i="6"/>
  <c r="CH28" i="6"/>
  <c r="CH13" i="6"/>
  <c r="BK30" i="6"/>
  <c r="J11" i="6"/>
  <c r="CV8" i="6"/>
  <c r="BR23" i="6"/>
  <c r="U14" i="6"/>
  <c r="AV31" i="6"/>
  <c r="I31" i="6"/>
  <c r="CR15" i="6"/>
  <c r="M28" i="6"/>
  <c r="CQ34" i="6"/>
  <c r="AL18" i="6"/>
  <c r="BF21" i="6"/>
  <c r="BU26" i="6"/>
  <c r="AR23" i="6"/>
  <c r="BP11" i="6"/>
  <c r="AN27" i="6"/>
  <c r="AI22" i="6"/>
  <c r="CP12" i="6"/>
  <c r="CV15" i="6"/>
  <c r="BK8" i="6"/>
  <c r="AS9" i="6"/>
  <c r="H20" i="6"/>
  <c r="AS14" i="6"/>
  <c r="L31" i="6"/>
  <c r="BP8" i="6"/>
  <c r="R31" i="6"/>
  <c r="Z35" i="6"/>
  <c r="BA29" i="6"/>
  <c r="AX12" i="6"/>
  <c r="L29" i="6"/>
  <c r="BP10" i="6"/>
  <c r="J27" i="6"/>
  <c r="CU29" i="6"/>
  <c r="V16" i="6"/>
  <c r="AK19" i="6"/>
  <c r="CS20" i="6"/>
  <c r="AV22" i="6"/>
  <c r="CM8" i="6"/>
  <c r="V23" i="6"/>
  <c r="AP21" i="6"/>
  <c r="BW12" i="6"/>
  <c r="CJ14" i="6"/>
  <c r="O8" i="6"/>
  <c r="J9" i="6"/>
  <c r="AW37" i="6"/>
  <c r="L14" i="6"/>
  <c r="AO30" i="6"/>
  <c r="CE35" i="6"/>
  <c r="P31" i="6"/>
  <c r="AJ16" i="6"/>
  <c r="W22" i="6"/>
  <c r="N28" i="6"/>
  <c r="S10" i="6"/>
  <c r="U21" i="6"/>
  <c r="BC36" i="6"/>
  <c r="I26" i="6"/>
  <c r="BW27" i="6"/>
  <c r="CN28" i="6"/>
  <c r="AD18" i="6"/>
  <c r="AK37" i="6"/>
  <c r="BC21" i="6"/>
  <c r="AF37" i="6"/>
  <c r="AA22" i="6"/>
  <c r="AX14" i="6"/>
  <c r="CM10" i="6"/>
  <c r="BX13" i="6"/>
  <c r="CV36" i="6"/>
  <c r="AH8" i="6"/>
  <c r="AV36" i="6"/>
  <c r="AH13" i="6"/>
  <c r="K30" i="6"/>
  <c r="CK31" i="6"/>
  <c r="I24" i="6"/>
  <c r="CU36" i="6"/>
  <c r="S14" i="6"/>
  <c r="R26" i="6"/>
  <c r="CL37" i="6"/>
  <c r="N19" i="6"/>
  <c r="AL33" i="6"/>
  <c r="BE24" i="6"/>
  <c r="CQ24" i="6"/>
  <c r="CC26" i="6"/>
  <c r="AT14" i="6"/>
  <c r="AP36" i="6"/>
  <c r="BJ20" i="6"/>
  <c r="AW36" i="6"/>
  <c r="AN20" i="6"/>
  <c r="AW13" i="6"/>
  <c r="BG23" i="6"/>
  <c r="CQ11" i="6"/>
  <c r="CM35" i="6"/>
  <c r="CK37" i="6"/>
  <c r="Q36" i="6"/>
  <c r="BG12" i="6"/>
  <c r="AN29" i="6"/>
  <c r="CM30" i="6"/>
  <c r="AQ22" i="6"/>
  <c r="CA21" i="6"/>
  <c r="AV28" i="6"/>
  <c r="AL10" i="6"/>
  <c r="AE34" i="6"/>
  <c r="I19" i="6"/>
  <c r="Z22" i="6"/>
  <c r="CK22" i="6"/>
  <c r="AQ11" i="6"/>
  <c r="AP9" i="6"/>
  <c r="AC25" i="6"/>
  <c r="BH15" i="6"/>
  <c r="AO22" i="6"/>
  <c r="J12" i="6"/>
  <c r="CE19" i="6"/>
  <c r="CE12" i="6"/>
  <c r="BK37" i="6"/>
  <c r="AM21" i="6"/>
  <c r="Q17" i="6"/>
  <c r="AL9" i="6"/>
  <c r="R37" i="6"/>
  <c r="R36" i="6"/>
  <c r="AX8" i="6"/>
  <c r="BK26" i="6"/>
  <c r="CO37" i="6"/>
  <c r="AO35" i="6"/>
  <c r="N21" i="6"/>
  <c r="J8" i="6"/>
  <c r="BG32" i="6"/>
  <c r="BQ27" i="6"/>
  <c r="W20" i="6"/>
  <c r="BQ20" i="6"/>
  <c r="AF10" i="6"/>
  <c r="CD33" i="6"/>
  <c r="AK18" i="6"/>
  <c r="CR35" i="6"/>
  <c r="BB19" i="6"/>
  <c r="BL10" i="6"/>
  <c r="CL17" i="6"/>
  <c r="CF10" i="6"/>
  <c r="Z37" i="6"/>
  <c r="BH20" i="6"/>
  <c r="AL16" i="6"/>
  <c r="W8" i="6"/>
  <c r="O35" i="6"/>
  <c r="T34" i="6"/>
  <c r="S8" i="6"/>
  <c r="AI25" i="6"/>
  <c r="CT36" i="6"/>
  <c r="AM30" i="6"/>
  <c r="BM13" i="6"/>
  <c r="BP34" i="6"/>
  <c r="Q31" i="6"/>
  <c r="BQ17" i="6"/>
  <c r="R18" i="6"/>
  <c r="BO37" i="6"/>
  <c r="M9" i="6"/>
  <c r="BU31" i="6"/>
  <c r="M11" i="6"/>
  <c r="BY28" i="6"/>
  <c r="BK18" i="6"/>
  <c r="CF37" i="6"/>
  <c r="CN15" i="6"/>
  <c r="CC8" i="6"/>
  <c r="AX36" i="6"/>
  <c r="AB15" i="6"/>
  <c r="BB15" i="6"/>
  <c r="BZ37" i="6"/>
  <c r="AR34" i="6"/>
  <c r="AW33" i="6"/>
  <c r="CB37" i="6"/>
  <c r="BL24" i="6"/>
  <c r="CB34" i="6"/>
  <c r="T23" i="6"/>
  <c r="CL10" i="6"/>
  <c r="CV28" i="6"/>
  <c r="AP29" i="6"/>
  <c r="CT11" i="6"/>
  <c r="AN8" i="6"/>
  <c r="AQ34" i="6"/>
  <c r="BS37" i="6"/>
  <c r="CM28" i="6"/>
  <c r="U32" i="6"/>
  <c r="CI20" i="6"/>
  <c r="BM17" i="6"/>
  <c r="CJ35" i="6"/>
  <c r="CM13" i="6"/>
  <c r="BO11" i="6"/>
  <c r="L36" i="6"/>
  <c r="AV14" i="6"/>
  <c r="L15" i="6"/>
  <c r="BQ34" i="6"/>
  <c r="N34" i="6"/>
  <c r="Q32" i="6"/>
  <c r="CH34" i="6"/>
  <c r="AJ23" i="6"/>
  <c r="CQ31" i="6"/>
  <c r="AI16" i="6"/>
  <c r="BK33" i="6"/>
  <c r="CF24" i="6"/>
  <c r="AV27" i="6"/>
  <c r="I37" i="6"/>
  <c r="CI29" i="6"/>
  <c r="BM28" i="6"/>
  <c r="CP34" i="6"/>
  <c r="CA26" i="6"/>
  <c r="AD27" i="6"/>
  <c r="BQ9" i="6"/>
  <c r="Q13" i="6"/>
  <c r="CM33" i="6"/>
  <c r="CS11" i="6"/>
  <c r="CP17" i="6"/>
  <c r="W34" i="6"/>
  <c r="BI13" i="6"/>
  <c r="Y14" i="6"/>
  <c r="CO30" i="6"/>
  <c r="K33" i="6"/>
  <c r="AS31" i="6"/>
  <c r="CL31" i="6"/>
  <c r="BN22" i="6"/>
  <c r="CV30" i="6"/>
  <c r="AK30" i="6"/>
  <c r="BY31" i="6"/>
  <c r="CO13" i="6"/>
  <c r="AN21" i="6"/>
  <c r="BO28" i="6"/>
  <c r="BT25" i="6"/>
  <c r="L28" i="6"/>
  <c r="CB32" i="6"/>
  <c r="CH23" i="6"/>
  <c r="AJ18" i="6"/>
  <c r="H27" i="6"/>
  <c r="O12" i="6"/>
  <c r="CQ27" i="6"/>
  <c r="CP9" i="6"/>
  <c r="BU16" i="6"/>
  <c r="BK32" i="6"/>
  <c r="AD10" i="6"/>
  <c r="BH12" i="6"/>
  <c r="CK29" i="6"/>
  <c r="AK32" i="6"/>
  <c r="M31" i="6"/>
  <c r="CN30" i="6"/>
  <c r="AK22" i="6"/>
  <c r="CD28" i="6"/>
  <c r="BH33" i="6"/>
  <c r="S23" i="6"/>
  <c r="BZ10" i="6"/>
  <c r="AY37" i="6"/>
  <c r="AD19" i="6"/>
  <c r="Q27" i="6"/>
  <c r="CC20" i="6"/>
  <c r="I27" i="6"/>
  <c r="BV27" i="6"/>
  <c r="BQ21" i="6"/>
  <c r="Z17" i="6"/>
  <c r="BH34" i="6"/>
  <c r="I11" i="6"/>
  <c r="CK8" i="6"/>
  <c r="BU11" i="6"/>
  <c r="CF14" i="6"/>
  <c r="Y32" i="6"/>
  <c r="AR9" i="6"/>
  <c r="T12" i="6"/>
  <c r="CI28" i="6"/>
  <c r="BL31" i="6"/>
  <c r="AG29" i="6"/>
  <c r="CP29" i="6"/>
  <c r="BO21" i="6"/>
  <c r="CP20" i="6"/>
  <c r="N27" i="6"/>
  <c r="AH16" i="6"/>
  <c r="AW27" i="6"/>
  <c r="AY34" i="6"/>
  <c r="M17" i="6"/>
  <c r="AM25" i="6"/>
  <c r="CO14" i="6"/>
  <c r="BH25" i="6"/>
  <c r="CO24" i="6"/>
  <c r="V33" i="6"/>
  <c r="R16" i="6"/>
  <c r="BM32" i="6"/>
  <c r="BN9" i="6"/>
  <c r="H11" i="6"/>
  <c r="BR9" i="6"/>
  <c r="CR12" i="6"/>
  <c r="AU31" i="6"/>
  <c r="BL8" i="6"/>
  <c r="AP8" i="6"/>
  <c r="CD27" i="6"/>
  <c r="AF31" i="6"/>
  <c r="BG28" i="6"/>
  <c r="BU23" i="6"/>
  <c r="J20" i="6"/>
  <c r="CU19" i="6"/>
  <c r="AX11" i="6"/>
  <c r="CA35" i="6"/>
  <c r="AC36" i="6"/>
  <c r="AC33" i="6"/>
  <c r="R15" i="6"/>
  <c r="AI23" i="6"/>
  <c r="CB25" i="6"/>
  <c r="AZ23" i="6"/>
  <c r="CC22" i="6"/>
  <c r="Z31" i="6"/>
  <c r="BE14" i="6"/>
  <c r="AM36" i="6"/>
  <c r="K9" i="6"/>
  <c r="BM35" i="6"/>
  <c r="M19" i="6"/>
  <c r="BT11" i="6"/>
  <c r="BJ28" i="6"/>
  <c r="P8" i="6"/>
  <c r="CQ37" i="6"/>
  <c r="CB26" i="6"/>
  <c r="BE30" i="6"/>
  <c r="AA28" i="6"/>
  <c r="BZ16" i="6"/>
  <c r="AK16" i="6"/>
  <c r="BS19" i="6"/>
  <c r="BS10" i="6"/>
  <c r="CO16" i="6"/>
  <c r="J35" i="6"/>
  <c r="AN31" i="6"/>
  <c r="AT12" i="6"/>
  <c r="Q21" i="6"/>
  <c r="BR10" i="6"/>
  <c r="AU22" i="6"/>
  <c r="CC19" i="6"/>
  <c r="AH28" i="6"/>
  <c r="AN13" i="6"/>
  <c r="BL33" i="6"/>
  <c r="CP37" i="6"/>
  <c r="U35" i="6"/>
  <c r="AZ13" i="6"/>
  <c r="CF9" i="6"/>
  <c r="S28" i="6"/>
  <c r="CP26" i="6"/>
  <c r="CR33" i="6"/>
  <c r="BQ23" i="6"/>
  <c r="X30" i="6"/>
  <c r="BA27" i="6"/>
  <c r="BZ15" i="6"/>
  <c r="BN15" i="6"/>
  <c r="CM15" i="6"/>
  <c r="H8" i="6"/>
  <c r="AK20" i="6"/>
  <c r="AH33" i="6"/>
  <c r="BH23" i="6"/>
  <c r="O10" i="6"/>
  <c r="BO18" i="6"/>
  <c r="H15" i="6"/>
  <c r="AB21" i="6"/>
  <c r="AF12" i="6"/>
  <c r="AA26" i="6"/>
  <c r="AB12" i="6"/>
  <c r="S31" i="6"/>
  <c r="CQ35" i="6"/>
  <c r="AM34" i="6"/>
  <c r="BZ34" i="6"/>
  <c r="N37" i="6"/>
  <c r="AM27" i="6"/>
  <c r="CF25" i="6"/>
  <c r="BR30" i="6"/>
  <c r="CU21" i="6"/>
  <c r="AR21" i="6"/>
  <c r="U27" i="6"/>
  <c r="CB13" i="6"/>
  <c r="AH15" i="6"/>
  <c r="BU13" i="6"/>
  <c r="AW18" i="6"/>
  <c r="CD30" i="6"/>
  <c r="AZ31" i="6"/>
  <c r="L22" i="6"/>
  <c r="O31" i="6"/>
  <c r="AS16" i="6"/>
  <c r="X35" i="6"/>
  <c r="AA20" i="6"/>
  <c r="AB31" i="6"/>
  <c r="AA25" i="6"/>
  <c r="BM10" i="6"/>
  <c r="V30" i="6"/>
  <c r="CQ33" i="6"/>
  <c r="BF33" i="6"/>
  <c r="CM32" i="6"/>
  <c r="AJ36" i="6"/>
  <c r="BA26" i="6"/>
  <c r="BY24" i="6"/>
  <c r="CO28" i="6"/>
  <c r="CQ20" i="6"/>
  <c r="J21" i="6"/>
  <c r="AQ25" i="6"/>
  <c r="CC12" i="6"/>
  <c r="AG14" i="6"/>
  <c r="CT8" i="6"/>
  <c r="CG26" i="6"/>
  <c r="BA33" i="6"/>
  <c r="BC29" i="6"/>
  <c r="AC15" i="6"/>
  <c r="S29" i="6"/>
  <c r="AY9" i="6"/>
  <c r="AZ33" i="6"/>
  <c r="S19" i="6"/>
  <c r="AB24" i="6"/>
  <c r="M23" i="6"/>
  <c r="AO9" i="6"/>
  <c r="U29" i="6"/>
  <c r="CR31" i="6"/>
  <c r="M33" i="6"/>
  <c r="BP31" i="6"/>
  <c r="BG35" i="6"/>
  <c r="K26" i="6"/>
  <c r="CF21" i="6"/>
  <c r="CG12" i="6"/>
  <c r="CK19" i="6"/>
  <c r="AH20" i="6"/>
  <c r="K25" i="6"/>
  <c r="AB37" i="6"/>
  <c r="BJ13" i="6"/>
  <c r="BR8" i="6"/>
  <c r="BN36" i="6"/>
  <c r="AY15" i="6"/>
  <c r="P28" i="6"/>
  <c r="BA12" i="6"/>
  <c r="AU27" i="6"/>
  <c r="CJ31" i="6"/>
  <c r="I32" i="6"/>
  <c r="L18" i="6"/>
  <c r="BG14" i="6"/>
  <c r="BI20" i="6"/>
  <c r="AE8" i="6"/>
  <c r="U28" i="6"/>
  <c r="CS29" i="6"/>
  <c r="X32" i="6"/>
  <c r="BU29" i="6"/>
  <c r="W35" i="6"/>
  <c r="Z25" i="6"/>
  <c r="BU20" i="6"/>
  <c r="BR11" i="6"/>
  <c r="CH18" i="6"/>
  <c r="AS18" i="6"/>
  <c r="AL24" i="6"/>
  <c r="BJ35" i="6"/>
  <c r="AF13" i="6"/>
  <c r="BH16" i="6"/>
  <c r="BF36" i="6"/>
  <c r="W19" i="6"/>
  <c r="CR18" i="6"/>
  <c r="BT15" i="6"/>
  <c r="CU31" i="6"/>
  <c r="M26" i="6"/>
  <c r="CO22" i="6"/>
  <c r="BA10" i="6"/>
  <c r="AB36" i="6"/>
  <c r="BB13" i="6"/>
  <c r="S37" i="6"/>
  <c r="CI19" i="6"/>
  <c r="K21" i="6"/>
  <c r="AD23" i="6"/>
  <c r="CS22" i="6"/>
  <c r="AJ9" i="6"/>
  <c r="AW12" i="6"/>
  <c r="L32" i="6"/>
  <c r="H25" i="6"/>
  <c r="BE17" i="6"/>
  <c r="AV8" i="6"/>
  <c r="BE11" i="6"/>
  <c r="O24" i="6"/>
  <c r="L19" i="6"/>
  <c r="BK22" i="6"/>
  <c r="BQ11" i="6"/>
  <c r="BV23" i="6"/>
  <c r="AB16" i="6"/>
  <c r="AE10" i="6"/>
  <c r="BK29" i="6"/>
  <c r="BV33" i="6"/>
  <c r="AX26" i="6"/>
  <c r="BX24" i="6"/>
  <c r="AJ11" i="6"/>
  <c r="AY12" i="6"/>
  <c r="AE14" i="6"/>
  <c r="BZ9" i="6"/>
  <c r="CL20" i="6"/>
  <c r="BC22" i="6"/>
  <c r="BO23" i="6"/>
  <c r="CV23" i="6"/>
  <c r="Q11" i="6"/>
  <c r="AV35" i="6"/>
  <c r="AD14" i="6"/>
  <c r="AO32" i="6"/>
  <c r="AK13" i="6"/>
  <c r="CB11" i="6"/>
  <c r="AA19" i="6"/>
  <c r="BW21" i="6"/>
  <c r="AL21" i="6"/>
  <c r="CJ26" i="6"/>
  <c r="BA28" i="6"/>
  <c r="AY10" i="6"/>
  <c r="BZ23" i="6"/>
  <c r="BL18" i="6"/>
  <c r="CV21" i="6"/>
  <c r="BK36" i="6"/>
  <c r="BW34" i="6"/>
  <c r="CL30" i="6"/>
  <c r="O28" i="6"/>
  <c r="BR34" i="6"/>
  <c r="AV29" i="6"/>
  <c r="CT28" i="6"/>
  <c r="AW25" i="6"/>
  <c r="BP23" i="6"/>
  <c r="Z19" i="6"/>
  <c r="U37" i="6"/>
  <c r="AI14" i="6"/>
  <c r="R35" i="6"/>
  <c r="CT9" i="6"/>
  <c r="AX22" i="6"/>
  <c r="AD13" i="6"/>
  <c r="Q9" i="6"/>
  <c r="AQ15" i="6"/>
  <c r="AK15" i="6"/>
  <c r="Z21" i="6"/>
  <c r="AH32" i="6"/>
  <c r="AC26" i="6"/>
  <c r="AE17" i="6"/>
  <c r="W25" i="6"/>
  <c r="AL29" i="6"/>
  <c r="AQ36" i="6"/>
  <c r="BV18" i="6"/>
  <c r="AI13" i="6"/>
  <c r="AI19" i="6"/>
  <c r="AZ27" i="6"/>
  <c r="BU9" i="6"/>
  <c r="H14" i="6"/>
  <c r="CU27" i="6"/>
  <c r="AW19" i="6"/>
  <c r="AL31" i="6"/>
  <c r="BY13" i="6"/>
  <c r="CD37" i="6"/>
  <c r="BK9" i="6"/>
  <c r="X23" i="6"/>
  <c r="AM16" i="6"/>
  <c r="BT27" i="6"/>
  <c r="P22" i="6"/>
  <c r="CE9" i="6"/>
  <c r="CM16" i="6"/>
  <c r="AL15" i="6"/>
  <c r="U8" i="6"/>
  <c r="Y29" i="6"/>
  <c r="AK11" i="6"/>
  <c r="S35" i="6"/>
  <c r="BM12" i="6"/>
  <c r="BA18" i="6"/>
  <c r="BW20" i="6"/>
  <c r="I21" i="6"/>
  <c r="CM25" i="6"/>
  <c r="Y28" i="6"/>
  <c r="Z9" i="6"/>
  <c r="CE22" i="6"/>
  <c r="CR26" i="6"/>
  <c r="AV30" i="6"/>
  <c r="AN35" i="6"/>
  <c r="R9" i="6"/>
  <c r="CA16" i="6"/>
  <c r="BY10" i="6"/>
  <c r="S26" i="6"/>
  <c r="BS29" i="6"/>
  <c r="BE27" i="6"/>
  <c r="CC24" i="6"/>
  <c r="BB23" i="6"/>
  <c r="CM18" i="6"/>
  <c r="BN16" i="6"/>
  <c r="BF35" i="6"/>
  <c r="BK11" i="6"/>
  <c r="Q30" i="6"/>
  <c r="BL37" i="6"/>
  <c r="AG20" i="6"/>
  <c r="Y11" i="6"/>
  <c r="CC37" i="6"/>
  <c r="AI10" i="6"/>
  <c r="X14" i="6"/>
  <c r="Y20" i="6"/>
  <c r="AD31" i="6"/>
  <c r="AD25" i="6"/>
  <c r="U16" i="6"/>
  <c r="BO22" i="6"/>
  <c r="BT12" i="6"/>
  <c r="AD12" i="6"/>
  <c r="AY35" i="6"/>
  <c r="H30" i="6"/>
  <c r="AZ10" i="6"/>
  <c r="AC18" i="6"/>
  <c r="BL26" i="6"/>
  <c r="BC26" i="6"/>
  <c r="I36" i="6"/>
  <c r="CV25" i="6"/>
  <c r="BE18" i="6"/>
  <c r="AY30" i="6"/>
  <c r="H10" i="6"/>
  <c r="CD35" i="6"/>
  <c r="BW36" i="6"/>
  <c r="AL22" i="6"/>
  <c r="AT15" i="6"/>
  <c r="CK25" i="6"/>
  <c r="AG21" i="6"/>
  <c r="BQ14" i="6"/>
  <c r="CL11" i="6"/>
  <c r="AZ14" i="6"/>
  <c r="BQ37" i="6"/>
  <c r="AU28" i="6"/>
  <c r="BR28" i="6"/>
  <c r="AF25" i="6"/>
  <c r="BT20" i="6"/>
  <c r="BO9" i="6"/>
  <c r="X33" i="6"/>
  <c r="BI10" i="6"/>
  <c r="S13" i="6"/>
  <c r="AP15" i="6"/>
  <c r="CF18" i="6"/>
  <c r="BH19" i="6"/>
  <c r="BB22" i="6"/>
  <c r="CP21" i="6"/>
  <c r="AA8" i="6"/>
  <c r="AW34" i="6"/>
  <c r="N12" i="6"/>
  <c r="AP31" i="6"/>
  <c r="AH12" i="6"/>
  <c r="BD37" i="6"/>
  <c r="V18" i="6"/>
  <c r="BX19" i="6"/>
  <c r="AM20" i="6"/>
  <c r="CS23" i="6"/>
  <c r="BD27" i="6"/>
  <c r="BE8" i="6"/>
  <c r="AC17" i="6"/>
  <c r="BR19" i="6"/>
  <c r="AI15" i="6"/>
  <c r="CL32" i="6"/>
  <c r="L23" i="6"/>
  <c r="BP12" i="6"/>
  <c r="BI12" i="6"/>
  <c r="AC31" i="6"/>
  <c r="U9" i="6"/>
  <c r="I29" i="6"/>
  <c r="BS24" i="6"/>
  <c r="AC20" i="6"/>
  <c r="CR23" i="6"/>
  <c r="S21" i="6"/>
  <c r="CP14" i="6"/>
  <c r="AZ15" i="6"/>
  <c r="CQ32" i="6"/>
  <c r="P29" i="6"/>
  <c r="R25" i="6"/>
  <c r="CI11" i="6"/>
  <c r="CG10" i="6"/>
  <c r="J15" i="6"/>
  <c r="M12" i="6"/>
  <c r="BC33" i="6"/>
  <c r="AA9" i="6"/>
  <c r="CA17" i="6"/>
  <c r="AL23" i="6"/>
  <c r="CP22" i="6"/>
  <c r="AK25" i="6"/>
  <c r="CQ26" i="6"/>
  <c r="CI36" i="6"/>
  <c r="AO33" i="6"/>
  <c r="AC16" i="6"/>
  <c r="BB12" i="6"/>
  <c r="AZ37" i="6"/>
  <c r="CB27" i="6"/>
  <c r="BD33" i="6"/>
  <c r="AH36" i="6"/>
  <c r="CL26" i="6"/>
  <c r="AH21" i="6"/>
  <c r="BK10" i="6"/>
  <c r="BZ13" i="6"/>
  <c r="R29" i="6"/>
  <c r="I16" i="6"/>
  <c r="BT24" i="6"/>
  <c r="CD22" i="6"/>
  <c r="BB31" i="6"/>
  <c r="T26" i="6"/>
  <c r="BI21" i="6"/>
  <c r="CF23" i="6"/>
  <c r="AL37" i="6"/>
  <c r="J22" i="6"/>
  <c r="AI37" i="6"/>
  <c r="AQ19" i="6"/>
  <c r="AF8" i="6"/>
  <c r="AH17" i="6"/>
  <c r="AD24" i="6"/>
  <c r="BF12" i="6"/>
  <c r="CD32" i="6"/>
  <c r="CU16" i="6"/>
  <c r="AK35" i="6"/>
  <c r="BJ31" i="6"/>
  <c r="BO31" i="6"/>
  <c r="Z11" i="6"/>
  <c r="Q35" i="6"/>
  <c r="AA23" i="6"/>
  <c r="CA22" i="6"/>
  <c r="AO25" i="6"/>
  <c r="CN22" i="6"/>
  <c r="AU23" i="6"/>
  <c r="CB24" i="6"/>
  <c r="BD23" i="6"/>
  <c r="BT19" i="6"/>
  <c r="K20" i="6"/>
  <c r="AA36" i="6"/>
  <c r="BJ33" i="6"/>
  <c r="BD28" i="6"/>
  <c r="BA31" i="6"/>
  <c r="CE36" i="6"/>
  <c r="BJ36" i="6"/>
  <c r="H17" i="6"/>
  <c r="CT19" i="6"/>
  <c r="BK15" i="6"/>
  <c r="CG33" i="6"/>
  <c r="AN23" i="6"/>
  <c r="CT12" i="6"/>
  <c r="CN37" i="6"/>
  <c r="BP14" i="6"/>
  <c r="BB9" i="6"/>
  <c r="BM24" i="6"/>
  <c r="BV10" i="6"/>
  <c r="BC8" i="6"/>
  <c r="BL25" i="6"/>
  <c r="BT23" i="6"/>
  <c r="AU16" i="6"/>
  <c r="J33" i="6"/>
  <c r="CT27" i="6"/>
  <c r="AB19" i="6"/>
  <c r="CF15" i="6"/>
  <c r="BL14" i="6"/>
  <c r="AV32" i="6"/>
  <c r="CB29" i="6"/>
  <c r="AE21" i="6"/>
  <c r="BV37" i="6"/>
  <c r="BN27" i="6"/>
  <c r="AS21" i="6"/>
  <c r="CO12" i="6"/>
  <c r="CR32" i="6"/>
  <c r="BW24" i="6"/>
  <c r="BW14" i="6"/>
  <c r="AQ14" i="6"/>
  <c r="Z34" i="6"/>
  <c r="BX35" i="6"/>
  <c r="AD28" i="6"/>
  <c r="AU14" i="6"/>
  <c r="AC35" i="6"/>
  <c r="K11" i="6"/>
  <c r="AT33" i="6"/>
  <c r="BM8" i="6"/>
  <c r="AF11" i="6"/>
  <c r="BG34" i="6"/>
  <c r="BG13" i="6"/>
  <c r="CF31" i="6"/>
  <c r="AZ30" i="6"/>
  <c r="AQ8" i="6"/>
  <c r="BJ19" i="6"/>
  <c r="BM19" i="6"/>
  <c r="CP23" i="6"/>
  <c r="BX37" i="6"/>
  <c r="BE25" i="6"/>
  <c r="AY8" i="6"/>
  <c r="AS36" i="6"/>
  <c r="AC22" i="6"/>
  <c r="BP22" i="6"/>
  <c r="I30" i="6"/>
  <c r="R14" i="6"/>
  <c r="AB13" i="6"/>
  <c r="BR12" i="6"/>
  <c r="BF34" i="6"/>
  <c r="AO36" i="6"/>
  <c r="BS31" i="6"/>
  <c r="H32" i="6"/>
  <c r="BN34" i="6"/>
  <c r="K24" i="6"/>
  <c r="CT25" i="6"/>
  <c r="CH9" i="6"/>
  <c r="CJ18" i="6"/>
  <c r="BV21" i="6"/>
  <c r="AP37" i="6"/>
  <c r="BG27" i="6"/>
  <c r="R19" i="6"/>
  <c r="K13" i="6"/>
  <c r="CE27" i="6"/>
  <c r="CQ9" i="6"/>
  <c r="H13" i="6"/>
  <c r="AV13" i="6"/>
  <c r="P30" i="6"/>
  <c r="BC11" i="6"/>
  <c r="BB30" i="6"/>
  <c r="BW32" i="6"/>
  <c r="AP23" i="6"/>
  <c r="X37" i="6"/>
  <c r="AV12" i="6"/>
  <c r="AT29" i="6"/>
  <c r="CD24" i="6"/>
  <c r="I20" i="6"/>
  <c r="AF33" i="6"/>
  <c r="CD29" i="6"/>
  <c r="AC13" i="6"/>
  <c r="CB16" i="6"/>
  <c r="T9" i="6"/>
  <c r="CI10" i="6"/>
  <c r="AB8" i="6"/>
  <c r="CR14" i="6"/>
  <c r="W10" i="6"/>
  <c r="AH25" i="6"/>
  <c r="BS11" i="6"/>
  <c r="AB9" i="6"/>
  <c r="AH26" i="6"/>
  <c r="BR24" i="6"/>
  <c r="S17" i="6"/>
  <c r="AM33" i="6"/>
  <c r="CR28" i="6"/>
  <c r="BF19" i="6"/>
  <c r="CL18" i="6"/>
  <c r="AN15" i="6"/>
  <c r="S33" i="6"/>
  <c r="CC30" i="6"/>
  <c r="BK21" i="6"/>
  <c r="Q8" i="6"/>
  <c r="AP28" i="6"/>
  <c r="U22" i="6"/>
  <c r="CS13" i="6"/>
  <c r="CT33" i="6"/>
  <c r="BY25" i="6"/>
  <c r="CC15" i="6"/>
  <c r="T15" i="6"/>
  <c r="BE35" i="6"/>
  <c r="CF36" i="6"/>
  <c r="CO8" i="6"/>
  <c r="AA15" i="6"/>
  <c r="BK35" i="6"/>
  <c r="BA11" i="6"/>
  <c r="V34" i="6"/>
  <c r="AT9" i="6"/>
  <c r="U12" i="6"/>
  <c r="AJ35" i="6"/>
  <c r="BA14" i="6"/>
  <c r="BP33" i="6"/>
  <c r="AH31" i="6"/>
  <c r="O11" i="6"/>
  <c r="AZ20" i="6"/>
  <c r="BA20" i="6"/>
  <c r="CN25" i="6"/>
  <c r="CA8" i="6"/>
  <c r="AT26" i="6"/>
  <c r="BH9" i="6"/>
  <c r="AE37" i="6"/>
  <c r="Z23" i="6"/>
  <c r="CT23" i="6"/>
  <c r="BC30" i="6"/>
  <c r="Q15" i="6"/>
  <c r="W14" i="6"/>
  <c r="CG20" i="6"/>
  <c r="AR35" i="6"/>
  <c r="H28" i="6"/>
  <c r="CA33" i="6"/>
  <c r="CA9" i="6"/>
  <c r="H35" i="6"/>
  <c r="U26" i="6"/>
  <c r="CS30" i="6"/>
  <c r="CI18" i="6"/>
  <c r="BS21" i="6"/>
  <c r="CJ23" i="6"/>
  <c r="CP15" i="6"/>
  <c r="BK28" i="6"/>
  <c r="AT22" i="6"/>
  <c r="AB14" i="6"/>
  <c r="BV30" i="6"/>
  <c r="CM14" i="6"/>
  <c r="BQ10" i="6"/>
  <c r="BD15" i="6"/>
  <c r="BN31" i="6"/>
  <c r="AF14" i="6"/>
  <c r="AT32" i="6"/>
  <c r="CO36" i="6"/>
  <c r="AP25" i="6"/>
  <c r="CU12" i="6"/>
  <c r="V15" i="6"/>
  <c r="AI31" i="6"/>
  <c r="CU28" i="6"/>
  <c r="M22" i="6"/>
  <c r="BE34" i="6"/>
  <c r="BV34" i="6"/>
  <c r="BY12" i="6"/>
  <c r="BW18" i="6"/>
  <c r="AR12" i="6"/>
  <c r="CF22" i="6"/>
  <c r="AM14" i="6"/>
  <c r="AU30" i="6"/>
  <c r="BU21" i="6"/>
  <c r="BK14" i="6"/>
  <c r="BG30" i="6"/>
  <c r="CI32" i="6"/>
  <c r="BH22" i="6"/>
  <c r="CC10" i="6"/>
  <c r="BC9" i="6"/>
  <c r="AK26" i="6"/>
  <c r="BP28" i="6"/>
  <c r="AS20" i="6"/>
  <c r="AT37" i="6"/>
  <c r="BJ8" i="6"/>
  <c r="CV14" i="6"/>
  <c r="BI14" i="6"/>
  <c r="AP33" i="6"/>
  <c r="AH27" i="6"/>
  <c r="BU8" i="6"/>
  <c r="AY13" i="6"/>
  <c r="BI8" i="6"/>
  <c r="CT29" i="6"/>
  <c r="K23" i="6"/>
  <c r="CV11" i="6"/>
  <c r="AS13" i="6"/>
  <c r="CE21" i="6"/>
  <c r="BE22" i="6"/>
  <c r="CE17" i="6"/>
  <c r="AO19" i="6"/>
  <c r="BX10" i="6"/>
  <c r="CU9" i="6"/>
  <c r="AG19" i="6"/>
  <c r="CD21" i="6"/>
  <c r="CU8" i="6"/>
  <c r="L16" i="6"/>
  <c r="H29" i="6"/>
  <c r="BS22" i="6"/>
  <c r="BI27" i="6"/>
  <c r="BL27" i="6"/>
  <c r="BD12" i="6"/>
  <c r="CE31" i="6"/>
  <c r="BB33" i="6"/>
  <c r="AZ18" i="6"/>
  <c r="CN23" i="6"/>
  <c r="BA30" i="6"/>
  <c r="Q14" i="6"/>
  <c r="CI13" i="6"/>
  <c r="CJ21" i="6"/>
  <c r="AL14" i="6"/>
  <c r="CS25" i="6"/>
  <c r="AD17" i="6"/>
  <c r="CS9" i="6"/>
  <c r="CP24" i="6"/>
  <c r="BO16" i="6"/>
  <c r="AY33" i="6"/>
  <c r="R8" i="6"/>
  <c r="BM25" i="6"/>
  <c r="CA14" i="6"/>
  <c r="BJ11" i="6"/>
  <c r="AM28" i="6"/>
  <c r="BR32" i="6"/>
  <c r="BD22" i="6"/>
  <c r="CH10" i="6"/>
  <c r="Z12" i="6"/>
  <c r="CG19" i="6"/>
  <c r="AF17" i="6"/>
  <c r="AS35" i="6"/>
  <c r="AG31" i="6"/>
  <c r="BP15" i="6"/>
  <c r="BX8" i="6"/>
  <c r="AA11" i="6"/>
  <c r="BY34" i="6"/>
  <c r="BQ8" i="6"/>
  <c r="CK32" i="6"/>
  <c r="Z18" i="6"/>
  <c r="BY29" i="6"/>
  <c r="AG16" i="6"/>
  <c r="AX29" i="6"/>
  <c r="CK15" i="6"/>
  <c r="BF9" i="6"/>
  <c r="BM23" i="6"/>
  <c r="BY15" i="6"/>
  <c r="Z10" i="6"/>
  <c r="BJ24" i="6"/>
  <c r="CE8" i="6"/>
  <c r="CF35" i="6"/>
  <c r="AD21" i="6"/>
  <c r="CC13" i="6"/>
  <c r="AG10" i="6"/>
  <c r="P26" i="6"/>
  <c r="CM12" i="6"/>
  <c r="J10" i="6"/>
  <c r="CA10" i="6"/>
  <c r="I10" i="6"/>
  <c r="BE26" i="6"/>
  <c r="AG17" i="6"/>
  <c r="AS34" i="6"/>
  <c r="BW17" i="6"/>
  <c r="AI20" i="6"/>
  <c r="BT35" i="6"/>
  <c r="BR21" i="6"/>
  <c r="BC15" i="6"/>
  <c r="S32" i="6"/>
  <c r="CB22" i="6"/>
  <c r="T19" i="6"/>
  <c r="CO26" i="6"/>
  <c r="AK21" i="6"/>
  <c r="CP8" i="6"/>
  <c r="AJ12" i="6"/>
  <c r="U31" i="6"/>
  <c r="CA29" i="6"/>
  <c r="BR26" i="6"/>
  <c r="BE23" i="6"/>
  <c r="BU18" i="6"/>
  <c r="T20" i="6"/>
  <c r="CH37" i="6"/>
  <c r="AD29" i="6"/>
  <c r="BU30" i="6"/>
  <c r="BO8" i="6"/>
  <c r="AD32" i="6"/>
  <c r="AK29" i="6"/>
  <c r="CT37" i="6"/>
  <c r="CB15" i="6"/>
  <c r="T24" i="6"/>
  <c r="CP27" i="6"/>
  <c r="O29" i="6"/>
  <c r="AZ8" i="6"/>
  <c r="BG33" i="6"/>
  <c r="BM9" i="6"/>
  <c r="AP34" i="6"/>
  <c r="M16" i="6"/>
  <c r="P9" i="6"/>
  <c r="J34" i="6"/>
  <c r="AL20" i="6"/>
  <c r="AU35" i="6"/>
  <c r="CS8" i="6"/>
  <c r="CF33" i="6"/>
  <c r="BB18" i="6"/>
  <c r="BT30" i="6"/>
  <c r="BI16" i="6"/>
  <c r="S30" i="6"/>
  <c r="CJ16" i="6"/>
  <c r="AC10" i="6"/>
  <c r="AI24" i="6"/>
  <c r="BY16" i="6"/>
  <c r="BE10" i="6"/>
  <c r="AG25" i="6"/>
  <c r="CD9" i="6"/>
  <c r="CD36" i="6"/>
  <c r="BH21" i="6"/>
  <c r="CE14" i="6"/>
  <c r="BN10" i="6"/>
  <c r="AV26" i="6"/>
  <c r="CN13" i="6"/>
  <c r="AQ10" i="6"/>
  <c r="CH11" i="6"/>
  <c r="AS10" i="6"/>
  <c r="AF27" i="6"/>
  <c r="K18" i="6"/>
  <c r="P35" i="6"/>
  <c r="CE18" i="6"/>
  <c r="AQ28" i="6"/>
  <c r="BX36" i="6"/>
  <c r="BY22" i="6"/>
  <c r="AE16" i="6"/>
  <c r="AY32" i="6"/>
  <c r="CK23" i="6"/>
  <c r="BK19" i="6"/>
  <c r="BQ28" i="6"/>
  <c r="Q22" i="6"/>
  <c r="BW10" i="6"/>
  <c r="U13" i="6"/>
  <c r="BD31" i="6"/>
  <c r="CK30" i="6"/>
  <c r="CJ27" i="6"/>
  <c r="AT24" i="6"/>
  <c r="CQ19" i="6"/>
  <c r="BL20" i="6"/>
  <c r="AO8" i="6"/>
  <c r="M30" i="6"/>
  <c r="CG31" i="6"/>
  <c r="BJ9" i="6"/>
  <c r="O33" i="6"/>
  <c r="U30" i="6"/>
  <c r="I9" i="6"/>
  <c r="CH17" i="6"/>
  <c r="I25" i="6"/>
  <c r="CM29" i="6"/>
  <c r="BL29" i="6"/>
  <c r="BI9" i="6"/>
  <c r="AN34" i="6"/>
  <c r="BO10" i="6"/>
  <c r="Y35" i="6"/>
  <c r="K17" i="6"/>
  <c r="Q10" i="6"/>
  <c r="AZ34" i="6"/>
  <c r="BD21" i="6"/>
  <c r="AN36" i="6"/>
  <c r="BO15" i="6"/>
  <c r="BD14" i="6"/>
  <c r="CT20" i="6"/>
  <c r="CH12" i="6"/>
  <c r="AR20" i="6"/>
  <c r="BN33" i="6"/>
  <c r="AE30" i="6"/>
  <c r="AB26" i="6"/>
  <c r="O23" i="6"/>
  <c r="K22" i="6"/>
  <c r="CQ29" i="6"/>
  <c r="AF35" i="6"/>
  <c r="AZ24" i="6"/>
  <c r="AS11" i="6"/>
  <c r="CV16" i="6"/>
  <c r="BN30" i="6"/>
  <c r="BX25" i="6"/>
  <c r="BZ21" i="6"/>
  <c r="CJ29" i="6"/>
  <c r="AV24" i="6"/>
  <c r="CR11" i="6"/>
  <c r="K12" i="6"/>
  <c r="BV35" i="6"/>
  <c r="CO9" i="6"/>
  <c r="BW35" i="6"/>
  <c r="AW20" i="6"/>
  <c r="CD14" i="6"/>
  <c r="CG27" i="6"/>
  <c r="AL17" i="6"/>
  <c r="Z32" i="6"/>
  <c r="CI33" i="6"/>
  <c r="AC21" i="6"/>
  <c r="AE36" i="6"/>
  <c r="CJ32" i="6"/>
  <c r="BG20" i="6"/>
  <c r="CI16" i="6"/>
  <c r="W13" i="6"/>
  <c r="BM29" i="6"/>
  <c r="BX22" i="6"/>
  <c r="Z16" i="6"/>
  <c r="BU25" i="6"/>
  <c r="U19" i="6"/>
  <c r="P36" i="6"/>
  <c r="AY29" i="6"/>
  <c r="BX9" i="6"/>
  <c r="X11" i="6"/>
  <c r="CS31" i="6"/>
  <c r="CV19" i="6"/>
  <c r="AS17" i="6"/>
  <c r="BD34" i="6"/>
  <c r="CA31" i="6"/>
  <c r="T25" i="6"/>
  <c r="AQ9" i="6"/>
  <c r="BI29" i="6"/>
  <c r="BZ29" i="6"/>
  <c r="S24" i="6"/>
  <c r="CF17" i="6"/>
  <c r="CU14" i="6"/>
  <c r="Q20" i="6"/>
  <c r="CE13" i="6"/>
  <c r="AH19" i="6"/>
  <c r="T10" i="6"/>
  <c r="BA32" i="6"/>
  <c r="AI9" i="6"/>
  <c r="AA17" i="6"/>
  <c r="AY14" i="6"/>
  <c r="CK10" i="6"/>
  <c r="CB21" i="6"/>
  <c r="M14" i="6"/>
  <c r="CH8" i="6"/>
  <c r="Y23" i="6"/>
  <c r="CN29" i="6"/>
  <c r="AM31" i="6"/>
  <c r="BN8" i="6"/>
  <c r="AZ36" i="6"/>
  <c r="AX20" i="6"/>
  <c r="X16" i="6"/>
  <c r="CS14" i="6"/>
  <c r="M32" i="6"/>
  <c r="V26" i="6"/>
  <c r="BV9" i="6"/>
  <c r="AC30" i="6"/>
  <c r="AS19" i="6"/>
  <c r="CQ30" i="6"/>
  <c r="W12" i="6"/>
  <c r="X31" i="6"/>
  <c r="AC12" i="6"/>
  <c r="AU9" i="6"/>
  <c r="AI8" i="6"/>
  <c r="BT14" i="6"/>
  <c r="BH30" i="6"/>
  <c r="Z20" i="6"/>
  <c r="BY37" i="6"/>
  <c r="BY11" i="6"/>
  <c r="BO29" i="6"/>
  <c r="Y18" i="6"/>
  <c r="CR9" i="6"/>
  <c r="AB11" i="6"/>
  <c r="AD16" i="6"/>
  <c r="CM36" i="6"/>
  <c r="AN25" i="6"/>
  <c r="V37" i="6"/>
  <c r="M10" i="6"/>
  <c r="AS25" i="6"/>
  <c r="AQ37" i="6"/>
  <c r="Y10" i="6"/>
  <c r="L26" i="6"/>
  <c r="CN9" i="6"/>
  <c r="BQ36" i="6"/>
  <c r="CJ10" i="6"/>
  <c r="BR36" i="6"/>
  <c r="R21" i="6"/>
  <c r="CA15" i="6"/>
  <c r="CF28" i="6"/>
  <c r="I18" i="6"/>
  <c r="BB32" i="6"/>
  <c r="CG34" i="6"/>
  <c r="BG21" i="6"/>
  <c r="BG36" i="6"/>
  <c r="CJ33" i="6"/>
  <c r="AE22" i="6"/>
  <c r="CK17" i="6"/>
  <c r="BD13" i="6"/>
  <c r="AL30" i="6"/>
  <c r="BX23" i="6"/>
  <c r="BG16" i="6"/>
  <c r="BW26" i="6"/>
  <c r="BG19" i="6"/>
  <c r="AT36" i="6"/>
  <c r="Y30" i="6"/>
  <c r="CD10" i="6"/>
  <c r="BG11" i="6"/>
  <c r="CU32" i="6"/>
  <c r="CC23" i="6"/>
  <c r="U18" i="6"/>
  <c r="AA35" i="6"/>
  <c r="CH32" i="6"/>
  <c r="BD25" i="6"/>
  <c r="AB10" i="6"/>
  <c r="AP30" i="6"/>
  <c r="CH30" i="6"/>
  <c r="BD24" i="6"/>
  <c r="CQ18" i="6"/>
  <c r="CL16" i="6"/>
  <c r="BK20" i="6"/>
  <c r="BR15" i="6"/>
  <c r="AW21" i="6"/>
  <c r="N11" i="6"/>
  <c r="AE33" i="6"/>
  <c r="X10" i="6"/>
  <c r="T18" i="6"/>
  <c r="AV15" i="6"/>
  <c r="CF12" i="6"/>
  <c r="CD23" i="6"/>
  <c r="BM14" i="6"/>
  <c r="CT10" i="6"/>
  <c r="V24" i="6"/>
  <c r="CI31" i="6"/>
  <c r="AA32" i="6"/>
  <c r="L12" i="6"/>
  <c r="AH37" i="6"/>
  <c r="AU21" i="6"/>
  <c r="U17" i="6"/>
  <c r="CS17" i="6"/>
  <c r="BL32" i="6"/>
  <c r="Z29" i="6"/>
  <c r="BV15" i="6"/>
  <c r="Y31" i="6"/>
  <c r="BN21" i="6"/>
  <c r="BT33" i="6"/>
  <c r="BB14" i="6"/>
  <c r="R32" i="6"/>
  <c r="AQ13" i="6"/>
  <c r="P11" i="6"/>
  <c r="AV9" i="6"/>
  <c r="CR16" i="6"/>
  <c r="BG31" i="6"/>
  <c r="AA21" i="6"/>
  <c r="O9" i="6"/>
  <c r="BX14" i="6"/>
  <c r="CP31" i="6"/>
</calcChain>
</file>

<file path=xl/sharedStrings.xml><?xml version="1.0" encoding="utf-8"?>
<sst xmlns="http://schemas.openxmlformats.org/spreadsheetml/2006/main" count="129" uniqueCount="92">
  <si>
    <r>
      <rPr>
        <b/>
        <sz val="11"/>
        <color theme="1"/>
        <rFont val="Nunito"/>
      </rPr>
      <t xml:space="preserve">Såhär funkar räknesnurran: </t>
    </r>
    <r>
      <rPr>
        <sz val="11"/>
        <color theme="1"/>
        <rFont val="Nunito"/>
      </rPr>
      <t xml:space="preserve">Fyll i uppgifterna under </t>
    </r>
    <r>
      <rPr>
        <b/>
        <sz val="11"/>
        <color theme="1"/>
        <rFont val="Nunito"/>
      </rPr>
      <t>Grunddata för fastighet.</t>
    </r>
    <r>
      <rPr>
        <sz val="11"/>
        <color theme="1"/>
        <rFont val="Nunito"/>
      </rPr>
      <t xml:space="preserve"> Alla celler med grön ram kan du ändra för att anpassa beräkningen efter din fastighet. I kolumn B finns kryssrutor som avgör vilka avfallsfraktioner som ska ingå i beräkningen. Se till att de fraktioner du vill räkna med är ikryssade. Övriga celler innehåller formler och uppdateras automatiskt.</t>
    </r>
  </si>
  <si>
    <t>GRUNDDATA FÖR FASTIGHET</t>
  </si>
  <si>
    <t>Antal lägenheter?</t>
  </si>
  <si>
    <t>Dragväg för kärl?</t>
  </si>
  <si>
    <t>0-3 meter (avgiftsfritt)</t>
  </si>
  <si>
    <t>Placeringstillägg?</t>
  </si>
  <si>
    <t>Hur stora är lägenheterna?</t>
  </si>
  <si>
    <t>KÄRL MAT- OCH RESTAVFALL</t>
  </si>
  <si>
    <t>Ta med</t>
  </si>
  <si>
    <t>Fraktion</t>
  </si>
  <si>
    <t>Per hushåll/v</t>
  </si>
  <si>
    <t>Totalt/v</t>
  </si>
  <si>
    <t>Tömningsfrekvens</t>
  </si>
  <si>
    <t>Tömningar per år</t>
  </si>
  <si>
    <t>Behov i kärl i liter</t>
  </si>
  <si>
    <t>Antal 660 L</t>
  </si>
  <si>
    <t>Bredd 660</t>
  </si>
  <si>
    <t>Antal 370 L</t>
  </si>
  <si>
    <t>Bredd 370</t>
  </si>
  <si>
    <t>Antal 190</t>
  </si>
  <si>
    <t>Bredd 190</t>
  </si>
  <si>
    <t>Antal 140</t>
  </si>
  <si>
    <t>Bredd 140</t>
  </si>
  <si>
    <t>Mellanrum</t>
  </si>
  <si>
    <t>Kärl</t>
  </si>
  <si>
    <t>Totalt antal kärl</t>
  </si>
  <si>
    <t>Längd på rad (m)</t>
  </si>
  <si>
    <t>Dragvägsavgift uträknat</t>
  </si>
  <si>
    <t>MATAVFALL</t>
  </si>
  <si>
    <t>varannan vecka</t>
  </si>
  <si>
    <t>RESTAVFALL</t>
  </si>
  <si>
    <t>KÄRL FÖRPACKNINGAR</t>
  </si>
  <si>
    <t>Antal 240 L</t>
  </si>
  <si>
    <t>Bredd 240</t>
  </si>
  <si>
    <t>Tömningsavgift/år</t>
  </si>
  <si>
    <t>Dragavgift/år</t>
  </si>
  <si>
    <t>Placeringstillägg/år</t>
  </si>
  <si>
    <t>PAPPERSFÖRPACKNINGAR</t>
  </si>
  <si>
    <t>PLASTFÖRPACKNINGAR</t>
  </si>
  <si>
    <t>METALLFÖRPACKNINGAR</t>
  </si>
  <si>
    <t>var åttonde vecka</t>
  </si>
  <si>
    <t>OFÄRGAT GLAS</t>
  </si>
  <si>
    <t>FÄRGAT GLAS</t>
  </si>
  <si>
    <t>AVGIFTER - per år exkl. mat- och rest</t>
  </si>
  <si>
    <t>AVFALLSUTRYMME</t>
  </si>
  <si>
    <t>Tömning förpackningar</t>
  </si>
  <si>
    <t>Antal kärl</t>
  </si>
  <si>
    <t>Dragavgift</t>
  </si>
  <si>
    <t>Placeringstillägg</t>
  </si>
  <si>
    <t>Totalt/år</t>
  </si>
  <si>
    <t>Totalt/år/lägenhet</t>
  </si>
  <si>
    <t>AVGIFTER - per månad exkl. mat- och rest</t>
  </si>
  <si>
    <t>Totalt/månad</t>
  </si>
  <si>
    <t>Totalt/månad/lägenhet</t>
  </si>
  <si>
    <t xml:space="preserve">SKISS </t>
  </si>
  <si>
    <r>
      <rPr>
        <b/>
        <sz val="10"/>
        <color theme="1"/>
        <rFont val="Nunito"/>
      </rPr>
      <t>Såhär funkar skissen</t>
    </r>
    <r>
      <rPr>
        <sz val="10"/>
        <color theme="1"/>
        <rFont val="Nunito"/>
      </rPr>
      <t>: Fyll i storleken på avfallsutrymmet i kolumnen till vänster. Skissen uppdateras automatiskt efter de mått du anger.Antalet kärl som behövs visas till vänster och hämtas från fliken Kärl. Dra själv in rätt antal kärl i skissen. Varje ruta motsvarar 0,5 × 0,5 meter. Tänk på att lämna cirka 10 cm mellan kärlen.</t>
    </r>
  </si>
  <si>
    <t>Längd (m)</t>
  </si>
  <si>
    <t>Bredd (m)</t>
  </si>
  <si>
    <t>Area (m2)</t>
  </si>
  <si>
    <t>m</t>
  </si>
  <si>
    <t>PAPPERS-FÖRPACKNINGAR</t>
  </si>
  <si>
    <t>OFÄRGADE GLASFÖRPACKNINGAR</t>
  </si>
  <si>
    <t>FÄRGADE GLASFÖRPACKNINGAR</t>
  </si>
  <si>
    <t>AVFALLSVOLYMER VID FASTIGHETSNÄRA INSAMLING</t>
  </si>
  <si>
    <t>Volymer per lägenhet och vecka</t>
  </si>
  <si>
    <t>Fraktioner/Storlek på lägenheter</t>
  </si>
  <si>
    <t>Små (jämn*0,8)</t>
  </si>
  <si>
    <t>Mest små (jämn*0,9)</t>
  </si>
  <si>
    <t>Jämn fördelning</t>
  </si>
  <si>
    <t>Mest stora (jämn*1,1)</t>
  </si>
  <si>
    <t>Stora (jämn*1,2)</t>
  </si>
  <si>
    <t>STORLEK KÄRL</t>
  </si>
  <si>
    <t>Volym (L)</t>
  </si>
  <si>
    <t>Bredd (cm)</t>
  </si>
  <si>
    <t>Djup (cm)</t>
  </si>
  <si>
    <t>AVFALLSTAXOR 2026</t>
  </si>
  <si>
    <t>Dragavgift, per kärl och tömning</t>
  </si>
  <si>
    <t>Tömningsfrekvens/avstånd</t>
  </si>
  <si>
    <t>0-3</t>
  </si>
  <si>
    <t>3-20</t>
  </si>
  <si>
    <t>20-50</t>
  </si>
  <si>
    <t>Varannan vecka</t>
  </si>
  <si>
    <t>TÖMNINGSAVGIFT FÖRPACKNINGAR I KÄRL</t>
  </si>
  <si>
    <t>Ordinarie</t>
  </si>
  <si>
    <t>Utökad</t>
  </si>
  <si>
    <t>Papper</t>
  </si>
  <si>
    <t>Plast</t>
  </si>
  <si>
    <t>Metall</t>
  </si>
  <si>
    <t>O. glas</t>
  </si>
  <si>
    <t>F. glas</t>
  </si>
  <si>
    <t>Placeringstillägg, per hinder</t>
  </si>
  <si>
    <t>jämn fördelning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</si>
</sst>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\ &quot;kr&quot;"/>
    <numFmt numFmtId="166" formatCode=";;;"/>
    <numFmt numFmtId="167" formatCode="#,##0.0\ &quot;kr&quot;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i/>
      <sz val="11"/>
      <color theme="1"/>
      <name val="Nunito"/>
    </font>
    <font>
      <b/>
      <sz val="11"/>
      <color theme="0"/>
      <name val="Nunito"/>
    </font>
    <font>
      <b/>
      <sz val="11"/>
      <name val="Nunito"/>
    </font>
    <font>
      <sz val="11"/>
      <name val="Nunito"/>
    </font>
    <font>
      <b/>
      <sz val="14"/>
      <name val="Nunito"/>
    </font>
    <font>
      <sz val="11"/>
      <name val="Aptos Narrow"/>
      <family val="2"/>
      <scheme val="minor"/>
    </font>
    <font>
      <b/>
      <sz val="14"/>
      <color theme="1"/>
      <name val="Nunito"/>
    </font>
    <font>
      <sz val="10"/>
      <color theme="1"/>
      <name val="Nunito"/>
    </font>
    <font>
      <sz val="9"/>
      <color theme="1"/>
      <name val="Nunito"/>
    </font>
    <font>
      <b/>
      <sz val="11"/>
      <color theme="1"/>
      <name val="Aptos Narrow"/>
      <family val="2"/>
      <scheme val="minor"/>
    </font>
    <font>
      <b/>
      <sz val="9"/>
      <color theme="0"/>
      <name val="Nunito"/>
    </font>
    <font>
      <b/>
      <sz val="10"/>
      <name val="Nunito"/>
    </font>
    <font>
      <b/>
      <sz val="10"/>
      <color theme="1"/>
      <name val="Nunito"/>
    </font>
    <font>
      <i/>
      <sz val="10"/>
      <color theme="1"/>
      <name val="Nunito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04B"/>
        <bgColor indexed="64"/>
      </patternFill>
    </fill>
    <fill>
      <patternFill patternType="solid">
        <fgColor rgb="FF141313"/>
        <bgColor indexed="64"/>
      </patternFill>
    </fill>
    <fill>
      <patternFill patternType="solid">
        <fgColor rgb="FFD0CED0"/>
        <bgColor rgb="FF000000"/>
      </patternFill>
    </fill>
    <fill>
      <patternFill patternType="solid">
        <fgColor rgb="FFD0CED0"/>
        <bgColor indexed="64"/>
      </patternFill>
    </fill>
    <fill>
      <patternFill patternType="solid">
        <fgColor rgb="FFBEA063"/>
        <bgColor indexed="64"/>
      </patternFill>
    </fill>
    <fill>
      <patternFill patternType="solid">
        <fgColor rgb="FF951F81"/>
        <bgColor indexed="64"/>
      </patternFill>
    </fill>
    <fill>
      <patternFill patternType="solid">
        <fgColor rgb="FFEDE0EF"/>
        <bgColor rgb="FF000000"/>
      </patternFill>
    </fill>
    <fill>
      <patternFill patternType="solid">
        <fgColor rgb="FF5A6E79"/>
        <bgColor indexed="64"/>
      </patternFill>
    </fill>
    <fill>
      <patternFill patternType="solid">
        <fgColor rgb="FF1DAF8E"/>
        <bgColor indexed="64"/>
      </patternFill>
    </fill>
    <fill>
      <patternFill patternType="solid">
        <fgColor rgb="FFD9ECE4"/>
        <bgColor indexed="64"/>
      </patternFill>
    </fill>
    <fill>
      <patternFill patternType="solid">
        <fgColor rgb="FFD9ECE4"/>
        <bgColor rgb="FF000000"/>
      </patternFill>
    </fill>
    <fill>
      <patternFill patternType="solid">
        <fgColor rgb="FFEFE6D8"/>
        <bgColor rgb="FF000000"/>
      </patternFill>
    </fill>
    <fill>
      <patternFill patternType="solid">
        <fgColor rgb="FFEFE6D8"/>
        <bgColor indexed="64"/>
      </patternFill>
    </fill>
    <fill>
      <patternFill patternType="solid">
        <fgColor rgb="FFE1CBE3"/>
        <bgColor indexed="64"/>
      </patternFill>
    </fill>
    <fill>
      <patternFill patternType="solid">
        <fgColor rgb="FFD3D5D9"/>
        <bgColor indexed="64"/>
      </patternFill>
    </fill>
    <fill>
      <patternFill patternType="solid">
        <fgColor rgb="FFD3D5D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EE8DE"/>
        <bgColor indexed="64"/>
      </patternFill>
    </fill>
  </fills>
  <borders count="9">
    <border>
      <left/>
      <right/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medium">
        <color rgb="FF009F4A"/>
      </left>
      <right style="medium">
        <color rgb="FF009F4A"/>
      </right>
      <top style="medium">
        <color rgb="FF009F4A"/>
      </top>
      <bottom style="medium">
        <color rgb="FF009F4A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6" fillId="2" borderId="0" xfId="0" applyFont="1" applyFill="1" applyAlignment="1">
      <alignment horizontal="left" vertical="center"/>
    </xf>
    <xf numFmtId="0" fontId="5" fillId="2" borderId="0" xfId="0" applyFont="1" applyFill="1"/>
    <xf numFmtId="0" fontId="4" fillId="3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/>
    <xf numFmtId="0" fontId="4" fillId="7" borderId="0" xfId="0" applyFont="1" applyFill="1" applyAlignment="1">
      <alignment vertical="center" wrapText="1"/>
    </xf>
    <xf numFmtId="0" fontId="4" fillId="8" borderId="0" xfId="0" applyFont="1" applyFill="1" applyAlignment="1">
      <alignment vertical="center" wrapText="1"/>
    </xf>
    <xf numFmtId="0" fontId="4" fillId="10" borderId="0" xfId="0" applyFont="1" applyFill="1" applyAlignment="1">
      <alignment vertical="center" wrapText="1"/>
    </xf>
    <xf numFmtId="0" fontId="4" fillId="11" borderId="0" xfId="0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left" vertical="top"/>
    </xf>
    <xf numFmtId="0" fontId="4" fillId="3" borderId="0" xfId="0" applyFont="1" applyFill="1"/>
    <xf numFmtId="0" fontId="4" fillId="4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10" borderId="0" xfId="0" applyFont="1" applyFill="1"/>
    <xf numFmtId="0" fontId="4" fillId="11" borderId="0" xfId="0" applyFont="1" applyFill="1"/>
    <xf numFmtId="0" fontId="1" fillId="2" borderId="0" xfId="0" applyFont="1" applyFill="1" applyAlignment="1">
      <alignment horizontal="center"/>
    </xf>
    <xf numFmtId="0" fontId="9" fillId="2" borderId="0" xfId="0" applyFont="1" applyFill="1"/>
    <xf numFmtId="0" fontId="1" fillId="19" borderId="0" xfId="0" applyFont="1" applyFill="1"/>
    <xf numFmtId="0" fontId="2" fillId="19" borderId="0" xfId="0" applyFont="1" applyFill="1"/>
    <xf numFmtId="0" fontId="6" fillId="19" borderId="0" xfId="0" applyFont="1" applyFill="1" applyAlignment="1">
      <alignment vertical="center"/>
    </xf>
    <xf numFmtId="0" fontId="5" fillId="19" borderId="0" xfId="0" applyFont="1" applyFill="1" applyAlignment="1">
      <alignment horizontal="left" vertical="center" wrapText="1"/>
    </xf>
    <xf numFmtId="165" fontId="1" fillId="19" borderId="0" xfId="0" applyNumberFormat="1" applyFont="1" applyFill="1" applyAlignment="1">
      <alignment horizontal="left"/>
    </xf>
    <xf numFmtId="165" fontId="2" fillId="19" borderId="0" xfId="0" applyNumberFormat="1" applyFont="1" applyFill="1" applyAlignment="1">
      <alignment horizontal="left"/>
    </xf>
    <xf numFmtId="1" fontId="1" fillId="19" borderId="0" xfId="0" applyNumberFormat="1" applyFont="1" applyFill="1" applyAlignment="1">
      <alignment horizontal="left"/>
    </xf>
    <xf numFmtId="0" fontId="1" fillId="19" borderId="0" xfId="0" applyFont="1" applyFill="1" applyAlignment="1">
      <alignment horizontal="left" vertical="center" wrapText="1"/>
    </xf>
    <xf numFmtId="0" fontId="8" fillId="2" borderId="0" xfId="0" applyFont="1" applyFill="1"/>
    <xf numFmtId="0" fontId="5" fillId="19" borderId="0" xfId="0" applyFont="1" applyFill="1" applyAlignment="1">
      <alignment horizontal="right"/>
    </xf>
    <xf numFmtId="0" fontId="6" fillId="19" borderId="0" xfId="0" applyFont="1" applyFill="1" applyAlignment="1">
      <alignment horizontal="left"/>
    </xf>
    <xf numFmtId="0" fontId="5" fillId="19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6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vertical="top"/>
    </xf>
    <xf numFmtId="1" fontId="10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49" fontId="5" fillId="19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164" fontId="6" fillId="13" borderId="0" xfId="0" applyNumberFormat="1" applyFont="1" applyFill="1" applyAlignment="1">
      <alignment horizontal="center" wrapText="1"/>
    </xf>
    <xf numFmtId="164" fontId="6" fillId="5" borderId="0" xfId="0" applyNumberFormat="1" applyFont="1" applyFill="1" applyAlignment="1">
      <alignment horizontal="center"/>
    </xf>
    <xf numFmtId="164" fontId="6" fillId="14" borderId="0" xfId="0" applyNumberFormat="1" applyFont="1" applyFill="1" applyAlignment="1">
      <alignment horizontal="center"/>
    </xf>
    <xf numFmtId="164" fontId="6" fillId="9" borderId="0" xfId="0" applyNumberFormat="1" applyFont="1" applyFill="1" applyAlignment="1">
      <alignment horizontal="center"/>
    </xf>
    <xf numFmtId="164" fontId="6" fillId="18" borderId="0" xfId="0" applyNumberFormat="1" applyFont="1" applyFill="1" applyAlignment="1">
      <alignment horizontal="center"/>
    </xf>
    <xf numFmtId="164" fontId="6" fillId="13" borderId="0" xfId="0" applyNumberFormat="1" applyFont="1" applyFill="1" applyAlignment="1">
      <alignment horizontal="center"/>
    </xf>
    <xf numFmtId="165" fontId="6" fillId="19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5" fillId="19" borderId="0" xfId="0" applyFont="1" applyFill="1" applyAlignment="1">
      <alignment horizontal="left" vertical="center"/>
    </xf>
    <xf numFmtId="0" fontId="11" fillId="2" borderId="0" xfId="0" applyFont="1" applyFill="1" applyAlignment="1">
      <alignment wrapText="1"/>
    </xf>
    <xf numFmtId="0" fontId="1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2" fontId="1" fillId="19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5" fillId="19" borderId="0" xfId="0" applyFont="1" applyFill="1" applyAlignment="1">
      <alignment vertical="center"/>
    </xf>
    <xf numFmtId="0" fontId="5" fillId="19" borderId="0" xfId="0" applyFont="1" applyFill="1" applyAlignment="1">
      <alignment horizontal="center" vertical="center"/>
    </xf>
    <xf numFmtId="0" fontId="17" fillId="2" borderId="0" xfId="0" applyFont="1" applyFill="1"/>
    <xf numFmtId="0" fontId="15" fillId="2" borderId="0" xfId="0" applyFont="1" applyFill="1"/>
    <xf numFmtId="0" fontId="10" fillId="2" borderId="0" xfId="0" applyFont="1" applyFill="1" applyAlignment="1">
      <alignment vertical="top" wrapText="1"/>
    </xf>
    <xf numFmtId="0" fontId="1" fillId="19" borderId="1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19" borderId="8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/>
    <xf numFmtId="167" fontId="2" fillId="19" borderId="0" xfId="0" applyNumberFormat="1" applyFont="1" applyFill="1" applyAlignment="1">
      <alignment horizontal="left"/>
    </xf>
    <xf numFmtId="167" fontId="1" fillId="2" borderId="0" xfId="0" applyNumberFormat="1" applyFont="1" applyFill="1"/>
    <xf numFmtId="0" fontId="1" fillId="12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" fontId="1" fillId="2" borderId="0" xfId="0" applyNumberFormat="1" applyFont="1" applyFill="1" applyAlignment="1">
      <alignment horizontal="center" vertical="center"/>
    </xf>
    <xf numFmtId="0" fontId="1" fillId="12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left" vertical="center"/>
    </xf>
    <xf numFmtId="164" fontId="1" fillId="1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64" fontId="1" fillId="12" borderId="0" xfId="0" applyNumberFormat="1" applyFont="1" applyFill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vertical="center"/>
    </xf>
    <xf numFmtId="0" fontId="1" fillId="6" borderId="0" xfId="0" applyFont="1" applyFill="1" applyAlignment="1">
      <alignment horizontal="left" vertical="center"/>
    </xf>
    <xf numFmtId="164" fontId="1" fillId="6" borderId="0" xfId="0" applyNumberFormat="1" applyFont="1" applyFill="1" applyAlignment="1">
      <alignment horizontal="left" vertical="center"/>
    </xf>
    <xf numFmtId="164" fontId="1" fillId="6" borderId="0" xfId="0" applyNumberFormat="1" applyFont="1" applyFill="1" applyAlignment="1">
      <alignment horizontal="center" vertical="center"/>
    </xf>
    <xf numFmtId="0" fontId="1" fillId="15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5" borderId="8" xfId="0" applyFont="1" applyFill="1" applyBorder="1" applyAlignment="1" applyProtection="1">
      <alignment horizontal="left" vertical="center"/>
      <protection locked="0"/>
    </xf>
    <xf numFmtId="0" fontId="1" fillId="15" borderId="0" xfId="0" applyFont="1" applyFill="1" applyAlignment="1">
      <alignment horizontal="left" vertical="center"/>
    </xf>
    <xf numFmtId="164" fontId="1" fillId="15" borderId="0" xfId="0" applyNumberFormat="1" applyFont="1" applyFill="1" applyAlignment="1">
      <alignment horizontal="left" vertical="center"/>
    </xf>
    <xf numFmtId="164" fontId="1" fillId="15" borderId="0" xfId="0" applyNumberFormat="1" applyFont="1" applyFill="1" applyAlignment="1">
      <alignment horizontal="center" vertical="center"/>
    </xf>
    <xf numFmtId="165" fontId="1" fillId="15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16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6" borderId="4" xfId="0" applyFont="1" applyFill="1" applyBorder="1" applyAlignment="1" applyProtection="1">
      <alignment horizontal="left" vertical="center"/>
      <protection locked="0"/>
    </xf>
    <xf numFmtId="0" fontId="1" fillId="16" borderId="0" xfId="0" applyFont="1" applyFill="1" applyAlignment="1">
      <alignment horizontal="left" vertical="center"/>
    </xf>
    <xf numFmtId="164" fontId="1" fillId="16" borderId="0" xfId="0" applyNumberFormat="1" applyFont="1" applyFill="1" applyAlignment="1">
      <alignment horizontal="left" vertical="center"/>
    </xf>
    <xf numFmtId="164" fontId="1" fillId="16" borderId="0" xfId="0" applyNumberFormat="1" applyFont="1" applyFill="1" applyAlignment="1">
      <alignment horizontal="center" vertical="center"/>
    </xf>
    <xf numFmtId="165" fontId="1" fillId="16" borderId="0" xfId="0" applyNumberFormat="1" applyFont="1" applyFill="1" applyAlignment="1">
      <alignment horizontal="center" vertical="center"/>
    </xf>
    <xf numFmtId="0" fontId="1" fillId="17" borderId="1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7" borderId="1" xfId="0" applyFont="1" applyFill="1" applyBorder="1" applyAlignment="1" applyProtection="1">
      <alignment horizontal="left" vertical="center"/>
      <protection locked="0"/>
    </xf>
    <xf numFmtId="0" fontId="1" fillId="17" borderId="0" xfId="0" applyFont="1" applyFill="1" applyAlignment="1">
      <alignment horizontal="left" vertical="center"/>
    </xf>
    <xf numFmtId="164" fontId="1" fillId="17" borderId="0" xfId="0" applyNumberFormat="1" applyFont="1" applyFill="1" applyAlignment="1">
      <alignment horizontal="left" vertical="center"/>
    </xf>
    <xf numFmtId="164" fontId="1" fillId="17" borderId="0" xfId="0" applyNumberFormat="1" applyFont="1" applyFill="1" applyAlignment="1">
      <alignment horizontal="center" vertical="center"/>
    </xf>
    <xf numFmtId="165" fontId="1" fillId="17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0" borderId="1" xfId="0" applyFont="1" applyFill="1" applyBorder="1" applyAlignment="1" applyProtection="1">
      <alignment horizontal="left" vertical="center"/>
      <protection locked="0"/>
    </xf>
    <xf numFmtId="164" fontId="1" fillId="20" borderId="0" xfId="0" applyNumberFormat="1" applyFont="1" applyFill="1" applyAlignment="1">
      <alignment horizontal="center" vertical="center"/>
    </xf>
    <xf numFmtId="164" fontId="1" fillId="20" borderId="0" xfId="0" applyNumberFormat="1" applyFont="1" applyFill="1" applyAlignment="1">
      <alignment horizontal="left" vertical="center"/>
    </xf>
    <xf numFmtId="165" fontId="1" fillId="20" borderId="0" xfId="0" applyNumberFormat="1" applyFont="1" applyFill="1" applyAlignment="1">
      <alignment horizontal="center" vertical="center"/>
    </xf>
    <xf numFmtId="0" fontId="1" fillId="12" borderId="4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/>
    </xf>
    <xf numFmtId="0" fontId="1" fillId="19" borderId="2" xfId="0" applyFont="1" applyFill="1" applyBorder="1" applyAlignment="1" applyProtection="1">
      <alignment horizontal="left" vertical="center"/>
      <protection locked="0"/>
    </xf>
    <xf numFmtId="0" fontId="1" fillId="19" borderId="5" xfId="0" applyFont="1" applyFill="1" applyBorder="1" applyAlignment="1" applyProtection="1">
      <alignment horizontal="left" vertical="center"/>
      <protection locked="0"/>
    </xf>
    <xf numFmtId="0" fontId="1" fillId="19" borderId="3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5" fillId="19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5" fillId="19" borderId="0" xfId="0" applyFont="1" applyFill="1" applyAlignment="1">
      <alignment horizontal="left" vertical="center"/>
    </xf>
    <xf numFmtId="0" fontId="6" fillId="19" borderId="2" xfId="0" applyFont="1" applyFill="1" applyBorder="1" applyAlignment="1" applyProtection="1">
      <alignment horizontal="left" vertical="center"/>
      <protection locked="0"/>
    </xf>
    <xf numFmtId="0" fontId="6" fillId="19" borderId="5" xfId="0" applyFont="1" applyFill="1" applyBorder="1" applyAlignment="1" applyProtection="1">
      <alignment horizontal="left" vertical="center"/>
      <protection locked="0"/>
    </xf>
    <xf numFmtId="0" fontId="6" fillId="19" borderId="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left" vertical="center" wrapText="1"/>
    </xf>
    <xf numFmtId="164" fontId="11" fillId="16" borderId="6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wrapText="1"/>
    </xf>
    <xf numFmtId="0" fontId="13" fillId="8" borderId="7" xfId="0" applyFont="1" applyFill="1" applyBorder="1" applyAlignment="1">
      <alignment horizontal="center" vertical="center" wrapText="1"/>
    </xf>
    <xf numFmtId="0" fontId="11" fillId="12" borderId="0" xfId="0" applyFont="1" applyFill="1" applyAlignment="1">
      <alignment horizontal="center" vertical="center"/>
    </xf>
    <xf numFmtId="0" fontId="13" fillId="10" borderId="7" xfId="0" applyFont="1" applyFill="1" applyBorder="1" applyAlignment="1">
      <alignment horizontal="center" wrapText="1"/>
    </xf>
    <xf numFmtId="0" fontId="13" fillId="11" borderId="7" xfId="0" applyFont="1" applyFill="1" applyBorder="1" applyAlignment="1">
      <alignment horizontal="center" vertical="center" wrapText="1"/>
    </xf>
    <xf numFmtId="0" fontId="11" fillId="17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5" fillId="19" borderId="0" xfId="0" applyFont="1" applyFill="1" applyAlignment="1">
      <alignment horizontal="left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9F4A"/>
      <color rgb="FFBEA063"/>
      <color rgb="FF951E81"/>
      <color rgb="FF131313"/>
      <color rgb="FF0081BE"/>
      <color rgb="FF1CAE8D"/>
      <color rgb="FF5A6E78"/>
      <color rgb="FFCEE8DE"/>
      <color rgb="FFB5DDCE"/>
      <color rgb="FFC1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69429</xdr:colOff>
      <xdr:row>4</xdr:row>
      <xdr:rowOff>175293</xdr:rowOff>
    </xdr:from>
    <xdr:to>
      <xdr:col>10</xdr:col>
      <xdr:colOff>237069</xdr:colOff>
      <xdr:row>6</xdr:row>
      <xdr:rowOff>9868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A4F54247-050B-4DC7-91EF-2BFDCB0F3EFB}"/>
            </a:ext>
          </a:extLst>
        </xdr:cNvPr>
        <xdr:cNvSpPr>
          <a:spLocks noChangeAspect="1"/>
        </xdr:cNvSpPr>
      </xdr:nvSpPr>
      <xdr:spPr>
        <a:xfrm>
          <a:off x="3042774" y="1784246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67959</xdr:colOff>
      <xdr:row>2</xdr:row>
      <xdr:rowOff>256004</xdr:rowOff>
    </xdr:from>
    <xdr:to>
      <xdr:col>9</xdr:col>
      <xdr:colOff>128917</xdr:colOff>
      <xdr:row>4</xdr:row>
      <xdr:rowOff>66847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20BF711E-1930-4FAF-9F01-73B5C469247F}"/>
            </a:ext>
          </a:extLst>
        </xdr:cNvPr>
        <xdr:cNvSpPr>
          <a:spLocks noChangeAspect="1"/>
        </xdr:cNvSpPr>
      </xdr:nvSpPr>
      <xdr:spPr>
        <a:xfrm>
          <a:off x="2715909" y="837029"/>
          <a:ext cx="441958" cy="572843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190256</xdr:colOff>
      <xdr:row>2</xdr:row>
      <xdr:rowOff>209265</xdr:rowOff>
    </xdr:from>
    <xdr:to>
      <xdr:col>11</xdr:col>
      <xdr:colOff>17570</xdr:colOff>
      <xdr:row>4</xdr:row>
      <xdr:rowOff>67059</xdr:rowOff>
    </xdr:to>
    <xdr:sp macro="" textlink="">
      <xdr:nvSpPr>
        <xdr:cNvPr id="318" name="Rektangel 317">
          <a:extLst>
            <a:ext uri="{FF2B5EF4-FFF2-40B4-BE49-F238E27FC236}">
              <a16:creationId xmlns:a16="http://schemas.microsoft.com/office/drawing/2014/main" id="{CCD2F7D4-431C-4068-ACB9-69A2117A249E}"/>
            </a:ext>
          </a:extLst>
        </xdr:cNvPr>
        <xdr:cNvSpPr>
          <a:spLocks noChangeAspect="1"/>
        </xdr:cNvSpPr>
      </xdr:nvSpPr>
      <xdr:spPr>
        <a:xfrm>
          <a:off x="3219206" y="790290"/>
          <a:ext cx="589314" cy="619794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6</xdr:col>
      <xdr:colOff>356970</xdr:colOff>
      <xdr:row>4</xdr:row>
      <xdr:rowOff>337101</xdr:rowOff>
    </xdr:from>
    <xdr:to>
      <xdr:col>7</xdr:col>
      <xdr:colOff>366068</xdr:colOff>
      <xdr:row>6</xdr:row>
      <xdr:rowOff>280</xdr:rowOff>
    </xdr:to>
    <xdr:sp macro="" textlink="">
      <xdr:nvSpPr>
        <xdr:cNvPr id="323" name="Rektangel 322">
          <a:extLst>
            <a:ext uri="{FF2B5EF4-FFF2-40B4-BE49-F238E27FC236}">
              <a16:creationId xmlns:a16="http://schemas.microsoft.com/office/drawing/2014/main" id="{90C191A6-0018-4C9D-9397-262E15235A7B}"/>
            </a:ext>
          </a:extLst>
        </xdr:cNvPr>
        <xdr:cNvSpPr>
          <a:spLocks noChangeAspect="1"/>
        </xdr:cNvSpPr>
      </xdr:nvSpPr>
      <xdr:spPr>
        <a:xfrm>
          <a:off x="2261970" y="1680126"/>
          <a:ext cx="371048" cy="425179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287270</xdr:colOff>
      <xdr:row>3</xdr:row>
      <xdr:rowOff>211383</xdr:rowOff>
    </xdr:from>
    <xdr:to>
      <xdr:col>27</xdr:col>
      <xdr:colOff>121844</xdr:colOff>
      <xdr:row>5</xdr:row>
      <xdr:rowOff>379023</xdr:rowOff>
    </xdr:to>
    <xdr:sp macro="" textlink="">
      <xdr:nvSpPr>
        <xdr:cNvPr id="288" name="Rektangel 287">
          <a:extLst>
            <a:ext uri="{FF2B5EF4-FFF2-40B4-BE49-F238E27FC236}">
              <a16:creationId xmlns:a16="http://schemas.microsoft.com/office/drawing/2014/main" id="{99DE633C-9509-4187-9900-D4B592E2111F}"/>
            </a:ext>
          </a:extLst>
        </xdr:cNvPr>
        <xdr:cNvSpPr>
          <a:spLocks noChangeAspect="1"/>
        </xdr:cNvSpPr>
      </xdr:nvSpPr>
      <xdr:spPr>
        <a:xfrm rot="16200000">
          <a:off x="9549200" y="1607156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366290</xdr:colOff>
      <xdr:row>3</xdr:row>
      <xdr:rowOff>40458</xdr:rowOff>
    </xdr:from>
    <xdr:to>
      <xdr:col>25</xdr:col>
      <xdr:colOff>178419</xdr:colOff>
      <xdr:row>4</xdr:row>
      <xdr:rowOff>101416</xdr:rowOff>
    </xdr:to>
    <xdr:sp macro="" textlink="">
      <xdr:nvSpPr>
        <xdr:cNvPr id="290" name="Rektangel 289">
          <a:extLst>
            <a:ext uri="{FF2B5EF4-FFF2-40B4-BE49-F238E27FC236}">
              <a16:creationId xmlns:a16="http://schemas.microsoft.com/office/drawing/2014/main" id="{3EBEBBFB-EA1F-4D0E-8006-80DD8C5E5855}"/>
            </a:ext>
          </a:extLst>
        </xdr:cNvPr>
        <xdr:cNvSpPr>
          <a:spLocks noChangeAspect="1"/>
        </xdr:cNvSpPr>
      </xdr:nvSpPr>
      <xdr:spPr>
        <a:xfrm rot="16200000">
          <a:off x="9100769" y="1204256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364162</xdr:colOff>
      <xdr:row>4</xdr:row>
      <xdr:rowOff>178997</xdr:rowOff>
    </xdr:from>
    <xdr:to>
      <xdr:col>25</xdr:col>
      <xdr:colOff>223242</xdr:colOff>
      <xdr:row>6</xdr:row>
      <xdr:rowOff>6311</xdr:rowOff>
    </xdr:to>
    <xdr:sp macro="" textlink="">
      <xdr:nvSpPr>
        <xdr:cNvPr id="291" name="Rektangel 290">
          <a:extLst>
            <a:ext uri="{FF2B5EF4-FFF2-40B4-BE49-F238E27FC236}">
              <a16:creationId xmlns:a16="http://schemas.microsoft.com/office/drawing/2014/main" id="{7BE56F14-A49F-44B9-8A57-E61E60C07FCC}"/>
            </a:ext>
          </a:extLst>
        </xdr:cNvPr>
        <xdr:cNvSpPr>
          <a:spLocks noChangeAspect="1"/>
        </xdr:cNvSpPr>
      </xdr:nvSpPr>
      <xdr:spPr>
        <a:xfrm rot="16200000">
          <a:off x="9049082" y="1772067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179227</xdr:colOff>
      <xdr:row>3</xdr:row>
      <xdr:rowOff>207086</xdr:rowOff>
    </xdr:from>
    <xdr:to>
      <xdr:col>29</xdr:col>
      <xdr:colOff>11875</xdr:colOff>
      <xdr:row>5</xdr:row>
      <xdr:rowOff>374726</xdr:rowOff>
    </xdr:to>
    <xdr:sp macro="" textlink="">
      <xdr:nvSpPr>
        <xdr:cNvPr id="293" name="Rektangel 292">
          <a:extLst>
            <a:ext uri="{FF2B5EF4-FFF2-40B4-BE49-F238E27FC236}">
              <a16:creationId xmlns:a16="http://schemas.microsoft.com/office/drawing/2014/main" id="{4C4E5AB7-8934-4206-912C-E9506D7C8FEA}"/>
            </a:ext>
          </a:extLst>
        </xdr:cNvPr>
        <xdr:cNvSpPr>
          <a:spLocks noChangeAspect="1"/>
        </xdr:cNvSpPr>
      </xdr:nvSpPr>
      <xdr:spPr>
        <a:xfrm rot="16200000">
          <a:off x="10199620" y="1603822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99616</xdr:colOff>
      <xdr:row>3</xdr:row>
      <xdr:rowOff>211679</xdr:rowOff>
    </xdr:from>
    <xdr:to>
      <xdr:col>30</xdr:col>
      <xdr:colOff>312976</xdr:colOff>
      <xdr:row>6</xdr:row>
      <xdr:rowOff>1341</xdr:rowOff>
    </xdr:to>
    <xdr:sp macro="" textlink="">
      <xdr:nvSpPr>
        <xdr:cNvPr id="295" name="Rektangel 294">
          <a:extLst>
            <a:ext uri="{FF2B5EF4-FFF2-40B4-BE49-F238E27FC236}">
              <a16:creationId xmlns:a16="http://schemas.microsoft.com/office/drawing/2014/main" id="{5014CCC6-5C1E-47C2-BA43-6782CB669E97}"/>
            </a:ext>
          </a:extLst>
        </xdr:cNvPr>
        <xdr:cNvSpPr>
          <a:spLocks noChangeAspect="1"/>
        </xdr:cNvSpPr>
      </xdr:nvSpPr>
      <xdr:spPr>
        <a:xfrm rot="16200000">
          <a:off x="10879067" y="1608782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13293</xdr:colOff>
      <xdr:row>3</xdr:row>
      <xdr:rowOff>37214</xdr:rowOff>
    </xdr:from>
    <xdr:to>
      <xdr:col>32</xdr:col>
      <xdr:colOff>185480</xdr:colOff>
      <xdr:row>4</xdr:row>
      <xdr:rowOff>102721</xdr:rowOff>
    </xdr:to>
    <xdr:sp macro="" textlink="">
      <xdr:nvSpPr>
        <xdr:cNvPr id="298" name="Rektangel 297">
          <a:extLst>
            <a:ext uri="{FF2B5EF4-FFF2-40B4-BE49-F238E27FC236}">
              <a16:creationId xmlns:a16="http://schemas.microsoft.com/office/drawing/2014/main" id="{28426E52-D3F7-4D4C-916F-E145B917D359}"/>
            </a:ext>
          </a:extLst>
        </xdr:cNvPr>
        <xdr:cNvSpPr>
          <a:spLocks noChangeAspect="1"/>
        </xdr:cNvSpPr>
      </xdr:nvSpPr>
      <xdr:spPr>
        <a:xfrm rot="16200000">
          <a:off x="11773373" y="1213114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2600</xdr:colOff>
      <xdr:row>4</xdr:row>
      <xdr:rowOff>174942</xdr:rowOff>
    </xdr:from>
    <xdr:to>
      <xdr:col>32</xdr:col>
      <xdr:colOff>240108</xdr:colOff>
      <xdr:row>6</xdr:row>
      <xdr:rowOff>970</xdr:rowOff>
    </xdr:to>
    <xdr:sp macro="" textlink="">
      <xdr:nvSpPr>
        <xdr:cNvPr id="299" name="Rektangel 298">
          <a:extLst>
            <a:ext uri="{FF2B5EF4-FFF2-40B4-BE49-F238E27FC236}">
              <a16:creationId xmlns:a16="http://schemas.microsoft.com/office/drawing/2014/main" id="{76C4C901-E83E-44DD-BE9B-A525011E8E84}"/>
            </a:ext>
          </a:extLst>
        </xdr:cNvPr>
        <xdr:cNvSpPr>
          <a:spLocks noChangeAspect="1"/>
        </xdr:cNvSpPr>
      </xdr:nvSpPr>
      <xdr:spPr>
        <a:xfrm rot="16200000">
          <a:off x="11725224" y="1768011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372579</xdr:colOff>
      <xdr:row>3</xdr:row>
      <xdr:rowOff>145387</xdr:rowOff>
    </xdr:from>
    <xdr:to>
      <xdr:col>34</xdr:col>
      <xdr:colOff>163767</xdr:colOff>
      <xdr:row>4</xdr:row>
      <xdr:rowOff>210894</xdr:rowOff>
    </xdr:to>
    <xdr:sp macro="" textlink="">
      <xdr:nvSpPr>
        <xdr:cNvPr id="301" name="Rektangel 300">
          <a:extLst>
            <a:ext uri="{FF2B5EF4-FFF2-40B4-BE49-F238E27FC236}">
              <a16:creationId xmlns:a16="http://schemas.microsoft.com/office/drawing/2014/main" id="{F81B2836-8C4F-4F42-8905-FEC78C551D23}"/>
            </a:ext>
          </a:extLst>
        </xdr:cNvPr>
        <xdr:cNvSpPr>
          <a:spLocks noChangeAspect="1"/>
        </xdr:cNvSpPr>
      </xdr:nvSpPr>
      <xdr:spPr>
        <a:xfrm rot="16200000">
          <a:off x="12511729" y="132193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0</xdr:colOff>
      <xdr:row>4</xdr:row>
      <xdr:rowOff>314205</xdr:rowOff>
    </xdr:from>
    <xdr:to>
      <xdr:col>34</xdr:col>
      <xdr:colOff>170901</xdr:colOff>
      <xdr:row>5</xdr:row>
      <xdr:rowOff>379712</xdr:rowOff>
    </xdr:to>
    <xdr:sp macro="" textlink="">
      <xdr:nvSpPr>
        <xdr:cNvPr id="178" name="Rektangel 177">
          <a:extLst>
            <a:ext uri="{FF2B5EF4-FFF2-40B4-BE49-F238E27FC236}">
              <a16:creationId xmlns:a16="http://schemas.microsoft.com/office/drawing/2014/main" id="{1612A6AB-E73A-4214-9331-C3843E9C2FB8}"/>
            </a:ext>
          </a:extLst>
        </xdr:cNvPr>
        <xdr:cNvSpPr>
          <a:spLocks noChangeAspect="1"/>
        </xdr:cNvSpPr>
      </xdr:nvSpPr>
      <xdr:spPr>
        <a:xfrm rot="16200000">
          <a:off x="12518863" y="1870461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229744</xdr:colOff>
      <xdr:row>3</xdr:row>
      <xdr:rowOff>228600</xdr:rowOff>
    </xdr:from>
    <xdr:to>
      <xdr:col>35</xdr:col>
      <xdr:colOff>0</xdr:colOff>
      <xdr:row>5</xdr:row>
      <xdr:rowOff>379712</xdr:rowOff>
    </xdr:to>
    <xdr:sp macro="" textlink="">
      <xdr:nvSpPr>
        <xdr:cNvPr id="590" name="Rektangel 589">
          <a:extLst>
            <a:ext uri="{FF2B5EF4-FFF2-40B4-BE49-F238E27FC236}">
              <a16:creationId xmlns:a16="http://schemas.microsoft.com/office/drawing/2014/main" id="{7E85AD6F-5409-4498-BC37-46233C38F0A4}"/>
            </a:ext>
          </a:extLst>
        </xdr:cNvPr>
        <xdr:cNvSpPr/>
      </xdr:nvSpPr>
      <xdr:spPr>
        <a:xfrm rot="16200000">
          <a:off x="12695338" y="1838124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156522</xdr:colOff>
      <xdr:row>4</xdr:row>
      <xdr:rowOff>157863</xdr:rowOff>
    </xdr:from>
    <xdr:to>
      <xdr:col>13</xdr:col>
      <xdr:colOff>324162</xdr:colOff>
      <xdr:row>5</xdr:row>
      <xdr:rowOff>371223</xdr:rowOff>
    </xdr:to>
    <xdr:sp macro="" textlink="">
      <xdr:nvSpPr>
        <xdr:cNvPr id="382" name="Rektangel 381">
          <a:extLst>
            <a:ext uri="{FF2B5EF4-FFF2-40B4-BE49-F238E27FC236}">
              <a16:creationId xmlns:a16="http://schemas.microsoft.com/office/drawing/2014/main" id="{88775672-79A5-4887-85FD-1386D5CDF588}"/>
            </a:ext>
          </a:extLst>
        </xdr:cNvPr>
        <xdr:cNvSpPr>
          <a:spLocks noChangeAspect="1"/>
        </xdr:cNvSpPr>
      </xdr:nvSpPr>
      <xdr:spPr>
        <a:xfrm>
          <a:off x="3946469" y="1501389"/>
          <a:ext cx="929640" cy="59436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147761</xdr:colOff>
      <xdr:row>2</xdr:row>
      <xdr:rowOff>204821</xdr:rowOff>
    </xdr:from>
    <xdr:to>
      <xdr:col>12</xdr:col>
      <xdr:colOff>354789</xdr:colOff>
      <xdr:row>4</xdr:row>
      <xdr:rowOff>62615</xdr:rowOff>
    </xdr:to>
    <xdr:sp macro="" textlink="">
      <xdr:nvSpPr>
        <xdr:cNvPr id="383" name="Rektangel 382">
          <a:extLst>
            <a:ext uri="{FF2B5EF4-FFF2-40B4-BE49-F238E27FC236}">
              <a16:creationId xmlns:a16="http://schemas.microsoft.com/office/drawing/2014/main" id="{A5F74CEE-4D04-4557-A52F-702A73467DFD}"/>
            </a:ext>
          </a:extLst>
        </xdr:cNvPr>
        <xdr:cNvSpPr>
          <a:spLocks noChangeAspect="1"/>
        </xdr:cNvSpPr>
      </xdr:nvSpPr>
      <xdr:spPr>
        <a:xfrm>
          <a:off x="3937708" y="786347"/>
          <a:ext cx="588028" cy="619794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13351</xdr:colOff>
      <xdr:row>2</xdr:row>
      <xdr:rowOff>205615</xdr:rowOff>
    </xdr:from>
    <xdr:to>
      <xdr:col>15</xdr:col>
      <xdr:colOff>220379</xdr:colOff>
      <xdr:row>4</xdr:row>
      <xdr:rowOff>63409</xdr:rowOff>
    </xdr:to>
    <xdr:sp macro="" textlink="">
      <xdr:nvSpPr>
        <xdr:cNvPr id="384" name="Rektangel 383">
          <a:extLst>
            <a:ext uri="{FF2B5EF4-FFF2-40B4-BE49-F238E27FC236}">
              <a16:creationId xmlns:a16="http://schemas.microsoft.com/office/drawing/2014/main" id="{93C49519-6E39-49E3-9586-DA568F3E5A4B}"/>
            </a:ext>
          </a:extLst>
        </xdr:cNvPr>
        <xdr:cNvSpPr>
          <a:spLocks noChangeAspect="1"/>
        </xdr:cNvSpPr>
      </xdr:nvSpPr>
      <xdr:spPr>
        <a:xfrm>
          <a:off x="4946298" y="787141"/>
          <a:ext cx="588028" cy="619794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16672</xdr:colOff>
      <xdr:row>4</xdr:row>
      <xdr:rowOff>160686</xdr:rowOff>
    </xdr:from>
    <xdr:to>
      <xdr:col>16</xdr:col>
      <xdr:colOff>184312</xdr:colOff>
      <xdr:row>5</xdr:row>
      <xdr:rowOff>374333</xdr:rowOff>
    </xdr:to>
    <xdr:sp macro="" textlink="">
      <xdr:nvSpPr>
        <xdr:cNvPr id="385" name="Rektangel 384">
          <a:extLst>
            <a:ext uri="{FF2B5EF4-FFF2-40B4-BE49-F238E27FC236}">
              <a16:creationId xmlns:a16="http://schemas.microsoft.com/office/drawing/2014/main" id="{EA5D3A3A-FAEE-4E33-B63C-69FAD9632A58}"/>
            </a:ext>
          </a:extLst>
        </xdr:cNvPr>
        <xdr:cNvSpPr>
          <a:spLocks noChangeAspect="1"/>
        </xdr:cNvSpPr>
      </xdr:nvSpPr>
      <xdr:spPr>
        <a:xfrm>
          <a:off x="4949619" y="1504212"/>
          <a:ext cx="929640" cy="594647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250349</xdr:colOff>
      <xdr:row>2</xdr:row>
      <xdr:rowOff>258672</xdr:rowOff>
    </xdr:from>
    <xdr:to>
      <xdr:col>17</xdr:col>
      <xdr:colOff>315856</xdr:colOff>
      <xdr:row>4</xdr:row>
      <xdr:rowOff>49859</xdr:rowOff>
    </xdr:to>
    <xdr:sp macro="" textlink="">
      <xdr:nvSpPr>
        <xdr:cNvPr id="386" name="Rektangel 385">
          <a:extLst>
            <a:ext uri="{FF2B5EF4-FFF2-40B4-BE49-F238E27FC236}">
              <a16:creationId xmlns:a16="http://schemas.microsoft.com/office/drawing/2014/main" id="{815BE0FA-0415-4A65-9911-BA5502C44332}"/>
            </a:ext>
          </a:extLst>
        </xdr:cNvPr>
        <xdr:cNvSpPr>
          <a:spLocks noChangeAspect="1"/>
        </xdr:cNvSpPr>
      </xdr:nvSpPr>
      <xdr:spPr>
        <a:xfrm>
          <a:off x="6261396" y="1108199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320665</xdr:colOff>
      <xdr:row>4</xdr:row>
      <xdr:rowOff>191933</xdr:rowOff>
    </xdr:from>
    <xdr:to>
      <xdr:col>21</xdr:col>
      <xdr:colOff>6460</xdr:colOff>
      <xdr:row>5</xdr:row>
      <xdr:rowOff>362833</xdr:rowOff>
    </xdr:to>
    <xdr:sp macro="" textlink="">
      <xdr:nvSpPr>
        <xdr:cNvPr id="388" name="Rektangel 387">
          <a:extLst>
            <a:ext uri="{FF2B5EF4-FFF2-40B4-BE49-F238E27FC236}">
              <a16:creationId xmlns:a16="http://schemas.microsoft.com/office/drawing/2014/main" id="{DC27DDC1-7F8B-4020-AF7B-D517F9327ABF}"/>
            </a:ext>
          </a:extLst>
        </xdr:cNvPr>
        <xdr:cNvSpPr>
          <a:spLocks noChangeAspect="1"/>
        </xdr:cNvSpPr>
      </xdr:nvSpPr>
      <xdr:spPr>
        <a:xfrm>
          <a:off x="7470851" y="1800886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199938</xdr:colOff>
      <xdr:row>4</xdr:row>
      <xdr:rowOff>201540</xdr:rowOff>
    </xdr:from>
    <xdr:to>
      <xdr:col>19</xdr:col>
      <xdr:colOff>265444</xdr:colOff>
      <xdr:row>5</xdr:row>
      <xdr:rowOff>372440</xdr:rowOff>
    </xdr:to>
    <xdr:sp macro="" textlink="">
      <xdr:nvSpPr>
        <xdr:cNvPr id="389" name="Rektangel 388">
          <a:extLst>
            <a:ext uri="{FF2B5EF4-FFF2-40B4-BE49-F238E27FC236}">
              <a16:creationId xmlns:a16="http://schemas.microsoft.com/office/drawing/2014/main" id="{CD762F2C-9B04-417E-907B-F7419CA3F15E}"/>
            </a:ext>
          </a:extLst>
        </xdr:cNvPr>
        <xdr:cNvSpPr>
          <a:spLocks noChangeAspect="1"/>
        </xdr:cNvSpPr>
      </xdr:nvSpPr>
      <xdr:spPr>
        <a:xfrm>
          <a:off x="6970411" y="1810493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75467</xdr:colOff>
      <xdr:row>5</xdr:row>
      <xdr:rowOff>239513</xdr:rowOff>
    </xdr:from>
    <xdr:to>
      <xdr:col>23</xdr:col>
      <xdr:colOff>226580</xdr:colOff>
      <xdr:row>6</xdr:row>
      <xdr:rowOff>2513</xdr:rowOff>
    </xdr:to>
    <xdr:sp macro="" textlink="">
      <xdr:nvSpPr>
        <xdr:cNvPr id="392" name="Rektangel 391">
          <a:extLst>
            <a:ext uri="{FF2B5EF4-FFF2-40B4-BE49-F238E27FC236}">
              <a16:creationId xmlns:a16="http://schemas.microsoft.com/office/drawing/2014/main" id="{74849133-AE6C-4131-BC44-CC36A7C0A1A0}"/>
            </a:ext>
          </a:extLst>
        </xdr:cNvPr>
        <xdr:cNvSpPr>
          <a:spLocks noChangeAspect="1"/>
        </xdr:cNvSpPr>
      </xdr:nvSpPr>
      <xdr:spPr>
        <a:xfrm>
          <a:off x="7985078" y="2228179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273856</xdr:colOff>
      <xdr:row>4</xdr:row>
      <xdr:rowOff>144127</xdr:rowOff>
    </xdr:from>
    <xdr:to>
      <xdr:col>18</xdr:col>
      <xdr:colOff>99883</xdr:colOff>
      <xdr:row>6</xdr:row>
      <xdr:rowOff>1923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2E22FC00-E073-4136-9E0F-37317894221B}"/>
            </a:ext>
          </a:extLst>
        </xdr:cNvPr>
        <xdr:cNvSpPr>
          <a:spLocks noChangeAspect="1"/>
        </xdr:cNvSpPr>
      </xdr:nvSpPr>
      <xdr:spPr>
        <a:xfrm>
          <a:off x="6284903" y="1753080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69430</xdr:colOff>
      <xdr:row>4</xdr:row>
      <xdr:rowOff>171160</xdr:rowOff>
    </xdr:from>
    <xdr:to>
      <xdr:col>10</xdr:col>
      <xdr:colOff>237070</xdr:colOff>
      <xdr:row>6</xdr:row>
      <xdr:rowOff>5735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106A6E45-6664-4A22-A150-C16126909878}"/>
            </a:ext>
          </a:extLst>
        </xdr:cNvPr>
        <xdr:cNvSpPr>
          <a:spLocks noChangeAspect="1"/>
        </xdr:cNvSpPr>
      </xdr:nvSpPr>
      <xdr:spPr>
        <a:xfrm>
          <a:off x="3042775" y="1780113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67960</xdr:colOff>
      <xdr:row>2</xdr:row>
      <xdr:rowOff>251871</xdr:rowOff>
    </xdr:from>
    <xdr:to>
      <xdr:col>9</xdr:col>
      <xdr:colOff>128918</xdr:colOff>
      <xdr:row>4</xdr:row>
      <xdr:rowOff>62714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9960076E-34C4-4E0E-BC6C-F216731F5017}"/>
            </a:ext>
          </a:extLst>
        </xdr:cNvPr>
        <xdr:cNvSpPr>
          <a:spLocks noChangeAspect="1"/>
        </xdr:cNvSpPr>
      </xdr:nvSpPr>
      <xdr:spPr>
        <a:xfrm>
          <a:off x="3041305" y="1101398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190257</xdr:colOff>
      <xdr:row>2</xdr:row>
      <xdr:rowOff>205132</xdr:rowOff>
    </xdr:from>
    <xdr:to>
      <xdr:col>11</xdr:col>
      <xdr:colOff>17571</xdr:colOff>
      <xdr:row>4</xdr:row>
      <xdr:rowOff>62926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F72ED9CD-CE93-4389-8F9D-E61C154E1CF7}"/>
            </a:ext>
          </a:extLst>
        </xdr:cNvPr>
        <xdr:cNvSpPr>
          <a:spLocks noChangeAspect="1"/>
        </xdr:cNvSpPr>
      </xdr:nvSpPr>
      <xdr:spPr>
        <a:xfrm>
          <a:off x="3543314" y="1054659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6</xdr:col>
      <xdr:colOff>356971</xdr:colOff>
      <xdr:row>4</xdr:row>
      <xdr:rowOff>332968</xdr:rowOff>
    </xdr:from>
    <xdr:to>
      <xdr:col>7</xdr:col>
      <xdr:colOff>366069</xdr:colOff>
      <xdr:row>5</xdr:row>
      <xdr:rowOff>375859</xdr:rowOff>
    </xdr:to>
    <xdr:sp macro="" textlink="">
      <xdr:nvSpPr>
        <xdr:cNvPr id="8" name="Rektangel 7">
          <a:extLst>
            <a:ext uri="{FF2B5EF4-FFF2-40B4-BE49-F238E27FC236}">
              <a16:creationId xmlns:a16="http://schemas.microsoft.com/office/drawing/2014/main" id="{38AA6DDF-1D60-4912-8CEF-12B9C38E9F97}"/>
            </a:ext>
          </a:extLst>
        </xdr:cNvPr>
        <xdr:cNvSpPr>
          <a:spLocks noChangeAspect="1"/>
        </xdr:cNvSpPr>
      </xdr:nvSpPr>
      <xdr:spPr>
        <a:xfrm>
          <a:off x="2590197" y="1941921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287271</xdr:colOff>
      <xdr:row>3</xdr:row>
      <xdr:rowOff>207250</xdr:rowOff>
    </xdr:from>
    <xdr:to>
      <xdr:col>27</xdr:col>
      <xdr:colOff>121845</xdr:colOff>
      <xdr:row>5</xdr:row>
      <xdr:rowOff>374890</xdr:rowOff>
    </xdr:to>
    <xdr:sp macro="" textlink="">
      <xdr:nvSpPr>
        <xdr:cNvPr id="9" name="Rektangel 8">
          <a:extLst>
            <a:ext uri="{FF2B5EF4-FFF2-40B4-BE49-F238E27FC236}">
              <a16:creationId xmlns:a16="http://schemas.microsoft.com/office/drawing/2014/main" id="{3226DB2F-F5E4-4534-9322-B8BEFE108FCC}"/>
            </a:ext>
          </a:extLst>
        </xdr:cNvPr>
        <xdr:cNvSpPr>
          <a:spLocks noChangeAspect="1"/>
        </xdr:cNvSpPr>
      </xdr:nvSpPr>
      <xdr:spPr>
        <a:xfrm rot="16200000">
          <a:off x="9549201" y="1603023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366291</xdr:colOff>
      <xdr:row>3</xdr:row>
      <xdr:rowOff>36325</xdr:rowOff>
    </xdr:from>
    <xdr:to>
      <xdr:col>25</xdr:col>
      <xdr:colOff>178420</xdr:colOff>
      <xdr:row>4</xdr:row>
      <xdr:rowOff>97283</xdr:rowOff>
    </xdr:to>
    <xdr:sp macro="" textlink="">
      <xdr:nvSpPr>
        <xdr:cNvPr id="10" name="Rektangel 9">
          <a:extLst>
            <a:ext uri="{FF2B5EF4-FFF2-40B4-BE49-F238E27FC236}">
              <a16:creationId xmlns:a16="http://schemas.microsoft.com/office/drawing/2014/main" id="{B5FE9116-9435-4E64-B868-DFC9565C3364}"/>
            </a:ext>
          </a:extLst>
        </xdr:cNvPr>
        <xdr:cNvSpPr>
          <a:spLocks noChangeAspect="1"/>
        </xdr:cNvSpPr>
      </xdr:nvSpPr>
      <xdr:spPr>
        <a:xfrm rot="16200000">
          <a:off x="9100770" y="1200123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364163</xdr:colOff>
      <xdr:row>4</xdr:row>
      <xdr:rowOff>174864</xdr:rowOff>
    </xdr:from>
    <xdr:to>
      <xdr:col>25</xdr:col>
      <xdr:colOff>223243</xdr:colOff>
      <xdr:row>6</xdr:row>
      <xdr:rowOff>2178</xdr:rowOff>
    </xdr:to>
    <xdr:sp macro="" textlink="">
      <xdr:nvSpPr>
        <xdr:cNvPr id="11" name="Rektangel 10">
          <a:extLst>
            <a:ext uri="{FF2B5EF4-FFF2-40B4-BE49-F238E27FC236}">
              <a16:creationId xmlns:a16="http://schemas.microsoft.com/office/drawing/2014/main" id="{6D7AE941-0758-46AD-979B-C508FDF38E4E}"/>
            </a:ext>
          </a:extLst>
        </xdr:cNvPr>
        <xdr:cNvSpPr>
          <a:spLocks noChangeAspect="1"/>
        </xdr:cNvSpPr>
      </xdr:nvSpPr>
      <xdr:spPr>
        <a:xfrm rot="16200000">
          <a:off x="9049083" y="1767934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179228</xdr:colOff>
      <xdr:row>3</xdr:row>
      <xdr:rowOff>202953</xdr:rowOff>
    </xdr:from>
    <xdr:to>
      <xdr:col>29</xdr:col>
      <xdr:colOff>11876</xdr:colOff>
      <xdr:row>5</xdr:row>
      <xdr:rowOff>370593</xdr:rowOff>
    </xdr:to>
    <xdr:sp macro="" textlink="">
      <xdr:nvSpPr>
        <xdr:cNvPr id="12" name="Rektangel 11">
          <a:extLst>
            <a:ext uri="{FF2B5EF4-FFF2-40B4-BE49-F238E27FC236}">
              <a16:creationId xmlns:a16="http://schemas.microsoft.com/office/drawing/2014/main" id="{63E30681-D8B9-41FF-9567-AB5DC59C9D1B}"/>
            </a:ext>
          </a:extLst>
        </xdr:cNvPr>
        <xdr:cNvSpPr>
          <a:spLocks noChangeAspect="1"/>
        </xdr:cNvSpPr>
      </xdr:nvSpPr>
      <xdr:spPr>
        <a:xfrm rot="16200000">
          <a:off x="10199621" y="1599689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99617</xdr:colOff>
      <xdr:row>3</xdr:row>
      <xdr:rowOff>207546</xdr:rowOff>
    </xdr:from>
    <xdr:to>
      <xdr:col>30</xdr:col>
      <xdr:colOff>312977</xdr:colOff>
      <xdr:row>5</xdr:row>
      <xdr:rowOff>376920</xdr:rowOff>
    </xdr:to>
    <xdr:sp macro="" textlink="">
      <xdr:nvSpPr>
        <xdr:cNvPr id="13" name="Rektangel 12">
          <a:extLst>
            <a:ext uri="{FF2B5EF4-FFF2-40B4-BE49-F238E27FC236}">
              <a16:creationId xmlns:a16="http://schemas.microsoft.com/office/drawing/2014/main" id="{C31EC4FE-9E5E-4596-AA2C-407B1E4A7118}"/>
            </a:ext>
          </a:extLst>
        </xdr:cNvPr>
        <xdr:cNvSpPr>
          <a:spLocks noChangeAspect="1"/>
        </xdr:cNvSpPr>
      </xdr:nvSpPr>
      <xdr:spPr>
        <a:xfrm rot="16200000">
          <a:off x="10879068" y="1604649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13294</xdr:colOff>
      <xdr:row>3</xdr:row>
      <xdr:rowOff>33081</xdr:rowOff>
    </xdr:from>
    <xdr:to>
      <xdr:col>32</xdr:col>
      <xdr:colOff>185481</xdr:colOff>
      <xdr:row>4</xdr:row>
      <xdr:rowOff>98588</xdr:rowOff>
    </xdr:to>
    <xdr:sp macro="" textlink="">
      <xdr:nvSpPr>
        <xdr:cNvPr id="14" name="Rektangel 13">
          <a:extLst>
            <a:ext uri="{FF2B5EF4-FFF2-40B4-BE49-F238E27FC236}">
              <a16:creationId xmlns:a16="http://schemas.microsoft.com/office/drawing/2014/main" id="{CEA2BC76-579B-4ECA-9065-220F1AE55717}"/>
            </a:ext>
          </a:extLst>
        </xdr:cNvPr>
        <xdr:cNvSpPr>
          <a:spLocks noChangeAspect="1"/>
        </xdr:cNvSpPr>
      </xdr:nvSpPr>
      <xdr:spPr>
        <a:xfrm rot="16200000">
          <a:off x="11773374" y="1208981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2601</xdr:colOff>
      <xdr:row>4</xdr:row>
      <xdr:rowOff>170809</xdr:rowOff>
    </xdr:from>
    <xdr:to>
      <xdr:col>32</xdr:col>
      <xdr:colOff>240109</xdr:colOff>
      <xdr:row>5</xdr:row>
      <xdr:rowOff>376549</xdr:rowOff>
    </xdr:to>
    <xdr:sp macro="" textlink="">
      <xdr:nvSpPr>
        <xdr:cNvPr id="15" name="Rektangel 14">
          <a:extLst>
            <a:ext uri="{FF2B5EF4-FFF2-40B4-BE49-F238E27FC236}">
              <a16:creationId xmlns:a16="http://schemas.microsoft.com/office/drawing/2014/main" id="{5B8B0F4D-2ECD-422B-B8C3-864CE9AF4A2C}"/>
            </a:ext>
          </a:extLst>
        </xdr:cNvPr>
        <xdr:cNvSpPr>
          <a:spLocks noChangeAspect="1"/>
        </xdr:cNvSpPr>
      </xdr:nvSpPr>
      <xdr:spPr>
        <a:xfrm rot="16200000">
          <a:off x="11725225" y="1763878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372580</xdr:colOff>
      <xdr:row>3</xdr:row>
      <xdr:rowOff>141254</xdr:rowOff>
    </xdr:from>
    <xdr:to>
      <xdr:col>34</xdr:col>
      <xdr:colOff>163768</xdr:colOff>
      <xdr:row>4</xdr:row>
      <xdr:rowOff>206761</xdr:rowOff>
    </xdr:to>
    <xdr:sp macro="" textlink="">
      <xdr:nvSpPr>
        <xdr:cNvPr id="16" name="Rektangel 15">
          <a:extLst>
            <a:ext uri="{FF2B5EF4-FFF2-40B4-BE49-F238E27FC236}">
              <a16:creationId xmlns:a16="http://schemas.microsoft.com/office/drawing/2014/main" id="{3388882E-2125-41B4-81FF-65EB270B418E}"/>
            </a:ext>
          </a:extLst>
        </xdr:cNvPr>
        <xdr:cNvSpPr>
          <a:spLocks noChangeAspect="1"/>
        </xdr:cNvSpPr>
      </xdr:nvSpPr>
      <xdr:spPr>
        <a:xfrm rot="16200000">
          <a:off x="12511730" y="1317797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1</xdr:colOff>
      <xdr:row>4</xdr:row>
      <xdr:rowOff>310072</xdr:rowOff>
    </xdr:from>
    <xdr:to>
      <xdr:col>34</xdr:col>
      <xdr:colOff>170902</xdr:colOff>
      <xdr:row>5</xdr:row>
      <xdr:rowOff>375579</xdr:rowOff>
    </xdr:to>
    <xdr:sp macro="" textlink="">
      <xdr:nvSpPr>
        <xdr:cNvPr id="17" name="Rektangel 16">
          <a:extLst>
            <a:ext uri="{FF2B5EF4-FFF2-40B4-BE49-F238E27FC236}">
              <a16:creationId xmlns:a16="http://schemas.microsoft.com/office/drawing/2014/main" id="{B21CE1D4-F046-4223-9B7D-F98F6E475259}"/>
            </a:ext>
          </a:extLst>
        </xdr:cNvPr>
        <xdr:cNvSpPr>
          <a:spLocks noChangeAspect="1"/>
        </xdr:cNvSpPr>
      </xdr:nvSpPr>
      <xdr:spPr>
        <a:xfrm rot="16200000">
          <a:off x="12518864" y="1866328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229745</xdr:colOff>
      <xdr:row>3</xdr:row>
      <xdr:rowOff>224467</xdr:rowOff>
    </xdr:from>
    <xdr:to>
      <xdr:col>35</xdr:col>
      <xdr:colOff>1</xdr:colOff>
      <xdr:row>5</xdr:row>
      <xdr:rowOff>375579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1470E75A-B7B9-4696-98E6-63581FFDE79B}"/>
            </a:ext>
          </a:extLst>
        </xdr:cNvPr>
        <xdr:cNvSpPr/>
      </xdr:nvSpPr>
      <xdr:spPr>
        <a:xfrm rot="16200000">
          <a:off x="12695339" y="1833991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156523</xdr:colOff>
      <xdr:row>4</xdr:row>
      <xdr:rowOff>153730</xdr:rowOff>
    </xdr:from>
    <xdr:to>
      <xdr:col>13</xdr:col>
      <xdr:colOff>324163</xdr:colOff>
      <xdr:row>5</xdr:row>
      <xdr:rowOff>367090</xdr:rowOff>
    </xdr:to>
    <xdr:sp macro="" textlink="">
      <xdr:nvSpPr>
        <xdr:cNvPr id="19" name="Rektangel 18">
          <a:extLst>
            <a:ext uri="{FF2B5EF4-FFF2-40B4-BE49-F238E27FC236}">
              <a16:creationId xmlns:a16="http://schemas.microsoft.com/office/drawing/2014/main" id="{6B2F1E16-C673-475C-91FF-D04CD584716F}"/>
            </a:ext>
          </a:extLst>
        </xdr:cNvPr>
        <xdr:cNvSpPr>
          <a:spLocks noChangeAspect="1"/>
        </xdr:cNvSpPr>
      </xdr:nvSpPr>
      <xdr:spPr>
        <a:xfrm>
          <a:off x="4269006" y="1762683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147762</xdr:colOff>
      <xdr:row>2</xdr:row>
      <xdr:rowOff>200688</xdr:rowOff>
    </xdr:from>
    <xdr:to>
      <xdr:col>12</xdr:col>
      <xdr:colOff>354790</xdr:colOff>
      <xdr:row>4</xdr:row>
      <xdr:rowOff>58482</xdr:rowOff>
    </xdr:to>
    <xdr:sp macro="" textlink="">
      <xdr:nvSpPr>
        <xdr:cNvPr id="20" name="Rektangel 19">
          <a:extLst>
            <a:ext uri="{FF2B5EF4-FFF2-40B4-BE49-F238E27FC236}">
              <a16:creationId xmlns:a16="http://schemas.microsoft.com/office/drawing/2014/main" id="{9032D3F3-B6F4-46DE-9C6C-C3E8441297BE}"/>
            </a:ext>
          </a:extLst>
        </xdr:cNvPr>
        <xdr:cNvSpPr>
          <a:spLocks noChangeAspect="1"/>
        </xdr:cNvSpPr>
      </xdr:nvSpPr>
      <xdr:spPr>
        <a:xfrm>
          <a:off x="4260245" y="1050215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13352</xdr:colOff>
      <xdr:row>2</xdr:row>
      <xdr:rowOff>201482</xdr:rowOff>
    </xdr:from>
    <xdr:to>
      <xdr:col>15</xdr:col>
      <xdr:colOff>220380</xdr:colOff>
      <xdr:row>4</xdr:row>
      <xdr:rowOff>59276</xdr:rowOff>
    </xdr:to>
    <xdr:sp macro="" textlink="">
      <xdr:nvSpPr>
        <xdr:cNvPr id="21" name="Rektangel 20">
          <a:extLst>
            <a:ext uri="{FF2B5EF4-FFF2-40B4-BE49-F238E27FC236}">
              <a16:creationId xmlns:a16="http://schemas.microsoft.com/office/drawing/2014/main" id="{074B70E2-BA87-45A4-9AA9-E771BC37D94F}"/>
            </a:ext>
          </a:extLst>
        </xdr:cNvPr>
        <xdr:cNvSpPr>
          <a:spLocks noChangeAspect="1"/>
        </xdr:cNvSpPr>
      </xdr:nvSpPr>
      <xdr:spPr>
        <a:xfrm>
          <a:off x="5264974" y="1051009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16673</xdr:colOff>
      <xdr:row>4</xdr:row>
      <xdr:rowOff>156553</xdr:rowOff>
    </xdr:from>
    <xdr:to>
      <xdr:col>16</xdr:col>
      <xdr:colOff>184313</xdr:colOff>
      <xdr:row>5</xdr:row>
      <xdr:rowOff>370200</xdr:rowOff>
    </xdr:to>
    <xdr:sp macro="" textlink="">
      <xdr:nvSpPr>
        <xdr:cNvPr id="22" name="Rektangel 21">
          <a:extLst>
            <a:ext uri="{FF2B5EF4-FFF2-40B4-BE49-F238E27FC236}">
              <a16:creationId xmlns:a16="http://schemas.microsoft.com/office/drawing/2014/main" id="{DA97EFD0-3245-418A-9FE8-3971A96C06E7}"/>
            </a:ext>
          </a:extLst>
        </xdr:cNvPr>
        <xdr:cNvSpPr>
          <a:spLocks noChangeAspect="1"/>
        </xdr:cNvSpPr>
      </xdr:nvSpPr>
      <xdr:spPr>
        <a:xfrm>
          <a:off x="5268295" y="1765506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250350</xdr:colOff>
      <xdr:row>2</xdr:row>
      <xdr:rowOff>254539</xdr:rowOff>
    </xdr:from>
    <xdr:to>
      <xdr:col>17</xdr:col>
      <xdr:colOff>315857</xdr:colOff>
      <xdr:row>4</xdr:row>
      <xdr:rowOff>45726</xdr:rowOff>
    </xdr:to>
    <xdr:sp macro="" textlink="">
      <xdr:nvSpPr>
        <xdr:cNvPr id="23" name="Rektangel 22">
          <a:extLst>
            <a:ext uri="{FF2B5EF4-FFF2-40B4-BE49-F238E27FC236}">
              <a16:creationId xmlns:a16="http://schemas.microsoft.com/office/drawing/2014/main" id="{0E54A8DD-8C84-44D0-904F-CBB85BF5515E}"/>
            </a:ext>
          </a:extLst>
        </xdr:cNvPr>
        <xdr:cNvSpPr>
          <a:spLocks noChangeAspect="1"/>
        </xdr:cNvSpPr>
      </xdr:nvSpPr>
      <xdr:spPr>
        <a:xfrm>
          <a:off x="6261397" y="1104066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320666</xdr:colOff>
      <xdr:row>4</xdr:row>
      <xdr:rowOff>187800</xdr:rowOff>
    </xdr:from>
    <xdr:to>
      <xdr:col>21</xdr:col>
      <xdr:colOff>6461</xdr:colOff>
      <xdr:row>5</xdr:row>
      <xdr:rowOff>358700</xdr:rowOff>
    </xdr:to>
    <xdr:sp macro="" textlink="">
      <xdr:nvSpPr>
        <xdr:cNvPr id="24" name="Rektangel 23">
          <a:extLst>
            <a:ext uri="{FF2B5EF4-FFF2-40B4-BE49-F238E27FC236}">
              <a16:creationId xmlns:a16="http://schemas.microsoft.com/office/drawing/2014/main" id="{98938967-D9AC-4F21-957B-130C2E6F6E56}"/>
            </a:ext>
          </a:extLst>
        </xdr:cNvPr>
        <xdr:cNvSpPr>
          <a:spLocks noChangeAspect="1"/>
        </xdr:cNvSpPr>
      </xdr:nvSpPr>
      <xdr:spPr>
        <a:xfrm>
          <a:off x="7470852" y="1796753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199939</xdr:colOff>
      <xdr:row>4</xdr:row>
      <xdr:rowOff>197407</xdr:rowOff>
    </xdr:from>
    <xdr:to>
      <xdr:col>19</xdr:col>
      <xdr:colOff>265445</xdr:colOff>
      <xdr:row>5</xdr:row>
      <xdr:rowOff>368307</xdr:rowOff>
    </xdr:to>
    <xdr:sp macro="" textlink="">
      <xdr:nvSpPr>
        <xdr:cNvPr id="26" name="Rektangel 25">
          <a:extLst>
            <a:ext uri="{FF2B5EF4-FFF2-40B4-BE49-F238E27FC236}">
              <a16:creationId xmlns:a16="http://schemas.microsoft.com/office/drawing/2014/main" id="{5AD13110-806E-4CA3-AAA7-FC7677E28A25}"/>
            </a:ext>
          </a:extLst>
        </xdr:cNvPr>
        <xdr:cNvSpPr>
          <a:spLocks noChangeAspect="1"/>
        </xdr:cNvSpPr>
      </xdr:nvSpPr>
      <xdr:spPr>
        <a:xfrm>
          <a:off x="6970412" y="1806360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75468</xdr:colOff>
      <xdr:row>5</xdr:row>
      <xdr:rowOff>235380</xdr:rowOff>
    </xdr:from>
    <xdr:to>
      <xdr:col>23</xdr:col>
      <xdr:colOff>226581</xdr:colOff>
      <xdr:row>5</xdr:row>
      <xdr:rowOff>378092</xdr:rowOff>
    </xdr:to>
    <xdr:sp macro="" textlink="">
      <xdr:nvSpPr>
        <xdr:cNvPr id="27" name="Rektangel 26">
          <a:extLst>
            <a:ext uri="{FF2B5EF4-FFF2-40B4-BE49-F238E27FC236}">
              <a16:creationId xmlns:a16="http://schemas.microsoft.com/office/drawing/2014/main" id="{E541FAF8-9048-488D-A108-A74D20CB736A}"/>
            </a:ext>
          </a:extLst>
        </xdr:cNvPr>
        <xdr:cNvSpPr>
          <a:spLocks noChangeAspect="1"/>
        </xdr:cNvSpPr>
      </xdr:nvSpPr>
      <xdr:spPr>
        <a:xfrm>
          <a:off x="7985079" y="2224046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273857</xdr:colOff>
      <xdr:row>4</xdr:row>
      <xdr:rowOff>139994</xdr:rowOff>
    </xdr:from>
    <xdr:to>
      <xdr:col>18</xdr:col>
      <xdr:colOff>99884</xdr:colOff>
      <xdr:row>5</xdr:row>
      <xdr:rowOff>377502</xdr:rowOff>
    </xdr:to>
    <xdr:sp macro="" textlink="">
      <xdr:nvSpPr>
        <xdr:cNvPr id="28" name="Rektangel 27">
          <a:extLst>
            <a:ext uri="{FF2B5EF4-FFF2-40B4-BE49-F238E27FC236}">
              <a16:creationId xmlns:a16="http://schemas.microsoft.com/office/drawing/2014/main" id="{631A730B-34E2-4891-A673-8D35E23C232D}"/>
            </a:ext>
          </a:extLst>
        </xdr:cNvPr>
        <xdr:cNvSpPr>
          <a:spLocks noChangeAspect="1"/>
        </xdr:cNvSpPr>
      </xdr:nvSpPr>
      <xdr:spPr>
        <a:xfrm>
          <a:off x="6284904" y="1748947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73807</xdr:colOff>
      <xdr:row>4</xdr:row>
      <xdr:rowOff>181972</xdr:rowOff>
    </xdr:from>
    <xdr:to>
      <xdr:col>10</xdr:col>
      <xdr:colOff>241447</xdr:colOff>
      <xdr:row>6</xdr:row>
      <xdr:rowOff>5469</xdr:rowOff>
    </xdr:to>
    <xdr:sp macro="" textlink="">
      <xdr:nvSpPr>
        <xdr:cNvPr id="29" name="Rektangel 28">
          <a:extLst>
            <a:ext uri="{FF2B5EF4-FFF2-40B4-BE49-F238E27FC236}">
              <a16:creationId xmlns:a16="http://schemas.microsoft.com/office/drawing/2014/main" id="{B406F025-4B16-4F83-9015-EC0AD62673AF}"/>
            </a:ext>
          </a:extLst>
        </xdr:cNvPr>
        <xdr:cNvSpPr>
          <a:spLocks noChangeAspect="1"/>
        </xdr:cNvSpPr>
      </xdr:nvSpPr>
      <xdr:spPr>
        <a:xfrm>
          <a:off x="3047152" y="1790925"/>
          <a:ext cx="927065" cy="582922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72337</xdr:colOff>
      <xdr:row>2</xdr:row>
      <xdr:rowOff>262683</xdr:rowOff>
    </xdr:from>
    <xdr:to>
      <xdr:col>9</xdr:col>
      <xdr:colOff>133295</xdr:colOff>
      <xdr:row>4</xdr:row>
      <xdr:rowOff>62890</xdr:rowOff>
    </xdr:to>
    <xdr:sp macro="" textlink="">
      <xdr:nvSpPr>
        <xdr:cNvPr id="30" name="Rektangel 29">
          <a:extLst>
            <a:ext uri="{FF2B5EF4-FFF2-40B4-BE49-F238E27FC236}">
              <a16:creationId xmlns:a16="http://schemas.microsoft.com/office/drawing/2014/main" id="{8CD5BC60-A133-43C3-B5AF-5BB460EAE4B7}"/>
            </a:ext>
          </a:extLst>
        </xdr:cNvPr>
        <xdr:cNvSpPr>
          <a:spLocks noChangeAspect="1"/>
        </xdr:cNvSpPr>
      </xdr:nvSpPr>
      <xdr:spPr>
        <a:xfrm>
          <a:off x="3045682" y="1112210"/>
          <a:ext cx="440670" cy="559633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194634</xdr:colOff>
      <xdr:row>2</xdr:row>
      <xdr:rowOff>215944</xdr:rowOff>
    </xdr:from>
    <xdr:to>
      <xdr:col>11</xdr:col>
      <xdr:colOff>21948</xdr:colOff>
      <xdr:row>4</xdr:row>
      <xdr:rowOff>62227</xdr:rowOff>
    </xdr:to>
    <xdr:sp macro="" textlink="">
      <xdr:nvSpPr>
        <xdr:cNvPr id="31" name="Rektangel 30">
          <a:extLst>
            <a:ext uri="{FF2B5EF4-FFF2-40B4-BE49-F238E27FC236}">
              <a16:creationId xmlns:a16="http://schemas.microsoft.com/office/drawing/2014/main" id="{D0214255-1346-4F05-B6B2-0C21EE8441E9}"/>
            </a:ext>
          </a:extLst>
        </xdr:cNvPr>
        <xdr:cNvSpPr>
          <a:spLocks noChangeAspect="1"/>
        </xdr:cNvSpPr>
      </xdr:nvSpPr>
      <xdr:spPr>
        <a:xfrm>
          <a:off x="3547691" y="1065471"/>
          <a:ext cx="586740" cy="60570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942</xdr:colOff>
      <xdr:row>4</xdr:row>
      <xdr:rowOff>343780</xdr:rowOff>
    </xdr:from>
    <xdr:to>
      <xdr:col>7</xdr:col>
      <xdr:colOff>370446</xdr:colOff>
      <xdr:row>5</xdr:row>
      <xdr:rowOff>378789</xdr:rowOff>
    </xdr:to>
    <xdr:sp macro="" textlink="">
      <xdr:nvSpPr>
        <xdr:cNvPr id="172" name="Rektangel 171">
          <a:extLst>
            <a:ext uri="{FF2B5EF4-FFF2-40B4-BE49-F238E27FC236}">
              <a16:creationId xmlns:a16="http://schemas.microsoft.com/office/drawing/2014/main" id="{443989BB-920B-4659-B530-FE8D36B280FB}"/>
            </a:ext>
          </a:extLst>
        </xdr:cNvPr>
        <xdr:cNvSpPr>
          <a:spLocks noChangeAspect="1"/>
        </xdr:cNvSpPr>
      </xdr:nvSpPr>
      <xdr:spPr>
        <a:xfrm>
          <a:off x="2594574" y="1952733"/>
          <a:ext cx="369504" cy="414722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291648</xdr:colOff>
      <xdr:row>3</xdr:row>
      <xdr:rowOff>218062</xdr:rowOff>
    </xdr:from>
    <xdr:to>
      <xdr:col>27</xdr:col>
      <xdr:colOff>126222</xdr:colOff>
      <xdr:row>5</xdr:row>
      <xdr:rowOff>368412</xdr:rowOff>
    </xdr:to>
    <xdr:sp macro="" textlink="">
      <xdr:nvSpPr>
        <xdr:cNvPr id="182" name="Rektangel 181">
          <a:extLst>
            <a:ext uri="{FF2B5EF4-FFF2-40B4-BE49-F238E27FC236}">
              <a16:creationId xmlns:a16="http://schemas.microsoft.com/office/drawing/2014/main" id="{DEEF3C3C-DD23-44EF-BAC7-39FDC8E04134}"/>
            </a:ext>
          </a:extLst>
        </xdr:cNvPr>
        <xdr:cNvSpPr>
          <a:spLocks noChangeAspect="1"/>
        </xdr:cNvSpPr>
      </xdr:nvSpPr>
      <xdr:spPr>
        <a:xfrm rot="16200000">
          <a:off x="9562223" y="1605190"/>
          <a:ext cx="90977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370668</xdr:colOff>
      <xdr:row>3</xdr:row>
      <xdr:rowOff>47137</xdr:rowOff>
    </xdr:from>
    <xdr:to>
      <xdr:col>25</xdr:col>
      <xdr:colOff>182797</xdr:colOff>
      <xdr:row>4</xdr:row>
      <xdr:rowOff>99876</xdr:rowOff>
    </xdr:to>
    <xdr:sp macro="" textlink="">
      <xdr:nvSpPr>
        <xdr:cNvPr id="185" name="Rektangel 184">
          <a:extLst>
            <a:ext uri="{FF2B5EF4-FFF2-40B4-BE49-F238E27FC236}">
              <a16:creationId xmlns:a16="http://schemas.microsoft.com/office/drawing/2014/main" id="{E06EE96A-201D-4E53-92C7-9CB7761852FB}"/>
            </a:ext>
          </a:extLst>
        </xdr:cNvPr>
        <xdr:cNvSpPr>
          <a:spLocks noChangeAspect="1"/>
        </xdr:cNvSpPr>
      </xdr:nvSpPr>
      <xdr:spPr>
        <a:xfrm rot="16200000">
          <a:off x="9109257" y="1206825"/>
          <a:ext cx="432452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368540</xdr:colOff>
      <xdr:row>4</xdr:row>
      <xdr:rowOff>185677</xdr:rowOff>
    </xdr:from>
    <xdr:to>
      <xdr:col>25</xdr:col>
      <xdr:colOff>227620</xdr:colOff>
      <xdr:row>6</xdr:row>
      <xdr:rowOff>2048</xdr:rowOff>
    </xdr:to>
    <xdr:sp macro="" textlink="">
      <xdr:nvSpPr>
        <xdr:cNvPr id="186" name="Rektangel 185">
          <a:extLst>
            <a:ext uri="{FF2B5EF4-FFF2-40B4-BE49-F238E27FC236}">
              <a16:creationId xmlns:a16="http://schemas.microsoft.com/office/drawing/2014/main" id="{FB5A1E96-11B7-4991-8534-B5718FA34BB5}"/>
            </a:ext>
          </a:extLst>
        </xdr:cNvPr>
        <xdr:cNvSpPr>
          <a:spLocks noChangeAspect="1"/>
        </xdr:cNvSpPr>
      </xdr:nvSpPr>
      <xdr:spPr>
        <a:xfrm rot="16200000">
          <a:off x="9058932" y="1773275"/>
          <a:ext cx="575796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183606</xdr:colOff>
      <xdr:row>3</xdr:row>
      <xdr:rowOff>213765</xdr:rowOff>
    </xdr:from>
    <xdr:to>
      <xdr:col>29</xdr:col>
      <xdr:colOff>16254</xdr:colOff>
      <xdr:row>5</xdr:row>
      <xdr:rowOff>364115</xdr:rowOff>
    </xdr:to>
    <xdr:sp macro="" textlink="">
      <xdr:nvSpPr>
        <xdr:cNvPr id="188" name="Rektangel 187">
          <a:extLst>
            <a:ext uri="{FF2B5EF4-FFF2-40B4-BE49-F238E27FC236}">
              <a16:creationId xmlns:a16="http://schemas.microsoft.com/office/drawing/2014/main" id="{A418F924-5E23-48B4-8D67-C0BEF65301A7}"/>
            </a:ext>
          </a:extLst>
        </xdr:cNvPr>
        <xdr:cNvSpPr>
          <a:spLocks noChangeAspect="1"/>
        </xdr:cNvSpPr>
      </xdr:nvSpPr>
      <xdr:spPr>
        <a:xfrm rot="16200000">
          <a:off x="10212644" y="1601856"/>
          <a:ext cx="90977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103995</xdr:colOff>
      <xdr:row>3</xdr:row>
      <xdr:rowOff>218358</xdr:rowOff>
    </xdr:from>
    <xdr:to>
      <xdr:col>30</xdr:col>
      <xdr:colOff>317355</xdr:colOff>
      <xdr:row>5</xdr:row>
      <xdr:rowOff>370410</xdr:rowOff>
    </xdr:to>
    <xdr:sp macro="" textlink="">
      <xdr:nvSpPr>
        <xdr:cNvPr id="189" name="Rektangel 188">
          <a:extLst>
            <a:ext uri="{FF2B5EF4-FFF2-40B4-BE49-F238E27FC236}">
              <a16:creationId xmlns:a16="http://schemas.microsoft.com/office/drawing/2014/main" id="{1EF1BE19-C3A5-40E2-9945-54FA14506CAE}"/>
            </a:ext>
          </a:extLst>
        </xdr:cNvPr>
        <xdr:cNvSpPr>
          <a:spLocks noChangeAspect="1"/>
        </xdr:cNvSpPr>
      </xdr:nvSpPr>
      <xdr:spPr>
        <a:xfrm rot="16200000">
          <a:off x="10892107" y="1606800"/>
          <a:ext cx="911478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17671</xdr:colOff>
      <xdr:row>3</xdr:row>
      <xdr:rowOff>43893</xdr:rowOff>
    </xdr:from>
    <xdr:to>
      <xdr:col>32</xdr:col>
      <xdr:colOff>189858</xdr:colOff>
      <xdr:row>4</xdr:row>
      <xdr:rowOff>101097</xdr:rowOff>
    </xdr:to>
    <xdr:sp macro="" textlink="">
      <xdr:nvSpPr>
        <xdr:cNvPr id="190" name="Rektangel 189">
          <a:extLst>
            <a:ext uri="{FF2B5EF4-FFF2-40B4-BE49-F238E27FC236}">
              <a16:creationId xmlns:a16="http://schemas.microsoft.com/office/drawing/2014/main" id="{B06D19AE-09E4-4B0E-B904-040858D370F3}"/>
            </a:ext>
          </a:extLst>
        </xdr:cNvPr>
        <xdr:cNvSpPr>
          <a:spLocks noChangeAspect="1"/>
        </xdr:cNvSpPr>
      </xdr:nvSpPr>
      <xdr:spPr>
        <a:xfrm rot="16200000">
          <a:off x="11781902" y="1215642"/>
          <a:ext cx="436917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6978</xdr:colOff>
      <xdr:row>4</xdr:row>
      <xdr:rowOff>181621</xdr:rowOff>
    </xdr:from>
    <xdr:to>
      <xdr:col>32</xdr:col>
      <xdr:colOff>244486</xdr:colOff>
      <xdr:row>5</xdr:row>
      <xdr:rowOff>376442</xdr:rowOff>
    </xdr:to>
    <xdr:sp macro="" textlink="">
      <xdr:nvSpPr>
        <xdr:cNvPr id="289" name="Rektangel 288">
          <a:extLst>
            <a:ext uri="{FF2B5EF4-FFF2-40B4-BE49-F238E27FC236}">
              <a16:creationId xmlns:a16="http://schemas.microsoft.com/office/drawing/2014/main" id="{F3396DF8-F1C3-49A7-B97A-966D844DFB29}"/>
            </a:ext>
          </a:extLst>
        </xdr:cNvPr>
        <xdr:cNvSpPr>
          <a:spLocks noChangeAspect="1"/>
        </xdr:cNvSpPr>
      </xdr:nvSpPr>
      <xdr:spPr>
        <a:xfrm rot="16200000">
          <a:off x="11735062" y="1769230"/>
          <a:ext cx="574534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376958</xdr:colOff>
      <xdr:row>3</xdr:row>
      <xdr:rowOff>152066</xdr:rowOff>
    </xdr:from>
    <xdr:to>
      <xdr:col>34</xdr:col>
      <xdr:colOff>168146</xdr:colOff>
      <xdr:row>4</xdr:row>
      <xdr:rowOff>209268</xdr:rowOff>
    </xdr:to>
    <xdr:sp macro="" textlink="">
      <xdr:nvSpPr>
        <xdr:cNvPr id="294" name="Rektangel 293">
          <a:extLst>
            <a:ext uri="{FF2B5EF4-FFF2-40B4-BE49-F238E27FC236}">
              <a16:creationId xmlns:a16="http://schemas.microsoft.com/office/drawing/2014/main" id="{A9D068E8-F3DE-4957-9328-FC43BA20F025}"/>
            </a:ext>
          </a:extLst>
        </xdr:cNvPr>
        <xdr:cNvSpPr>
          <a:spLocks noChangeAspect="1"/>
        </xdr:cNvSpPr>
      </xdr:nvSpPr>
      <xdr:spPr>
        <a:xfrm rot="16200000">
          <a:off x="12520260" y="1324457"/>
          <a:ext cx="436915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4379</xdr:colOff>
      <xdr:row>4</xdr:row>
      <xdr:rowOff>320884</xdr:rowOff>
    </xdr:from>
    <xdr:to>
      <xdr:col>34</xdr:col>
      <xdr:colOff>175280</xdr:colOff>
      <xdr:row>5</xdr:row>
      <xdr:rowOff>378088</xdr:rowOff>
    </xdr:to>
    <xdr:sp macro="" textlink="">
      <xdr:nvSpPr>
        <xdr:cNvPr id="297" name="Rektangel 296">
          <a:extLst>
            <a:ext uri="{FF2B5EF4-FFF2-40B4-BE49-F238E27FC236}">
              <a16:creationId xmlns:a16="http://schemas.microsoft.com/office/drawing/2014/main" id="{545CCE03-8BC7-40B5-ACB3-5744C9912246}"/>
            </a:ext>
          </a:extLst>
        </xdr:cNvPr>
        <xdr:cNvSpPr>
          <a:spLocks noChangeAspect="1"/>
        </xdr:cNvSpPr>
      </xdr:nvSpPr>
      <xdr:spPr>
        <a:xfrm rot="16200000">
          <a:off x="12527393" y="1872989"/>
          <a:ext cx="436917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234123</xdr:colOff>
      <xdr:row>3</xdr:row>
      <xdr:rowOff>235279</xdr:rowOff>
    </xdr:from>
    <xdr:to>
      <xdr:col>35</xdr:col>
      <xdr:colOff>4379</xdr:colOff>
      <xdr:row>5</xdr:row>
      <xdr:rowOff>369409</xdr:rowOff>
    </xdr:to>
    <xdr:sp macro="" textlink="">
      <xdr:nvSpPr>
        <xdr:cNvPr id="300" name="Rektangel 299">
          <a:extLst>
            <a:ext uri="{FF2B5EF4-FFF2-40B4-BE49-F238E27FC236}">
              <a16:creationId xmlns:a16="http://schemas.microsoft.com/office/drawing/2014/main" id="{53724EF2-7B88-4A21-A2A3-8D9625CE8374}"/>
            </a:ext>
          </a:extLst>
        </xdr:cNvPr>
        <xdr:cNvSpPr/>
      </xdr:nvSpPr>
      <xdr:spPr>
        <a:xfrm rot="16200000">
          <a:off x="12708208" y="1836312"/>
          <a:ext cx="893556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160900</xdr:colOff>
      <xdr:row>4</xdr:row>
      <xdr:rowOff>164543</xdr:rowOff>
    </xdr:from>
    <xdr:to>
      <xdr:col>13</xdr:col>
      <xdr:colOff>328540</xdr:colOff>
      <xdr:row>5</xdr:row>
      <xdr:rowOff>366842</xdr:rowOff>
    </xdr:to>
    <xdr:sp macro="" textlink="">
      <xdr:nvSpPr>
        <xdr:cNvPr id="307" name="Rektangel 306">
          <a:extLst>
            <a:ext uri="{FF2B5EF4-FFF2-40B4-BE49-F238E27FC236}">
              <a16:creationId xmlns:a16="http://schemas.microsoft.com/office/drawing/2014/main" id="{D7C58DD7-0D74-468A-AFE9-69863846B759}"/>
            </a:ext>
          </a:extLst>
        </xdr:cNvPr>
        <xdr:cNvSpPr>
          <a:spLocks noChangeAspect="1"/>
        </xdr:cNvSpPr>
      </xdr:nvSpPr>
      <xdr:spPr>
        <a:xfrm>
          <a:off x="4273383" y="1773496"/>
          <a:ext cx="927066" cy="582012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152139</xdr:colOff>
      <xdr:row>2</xdr:row>
      <xdr:rowOff>211500</xdr:rowOff>
    </xdr:from>
    <xdr:to>
      <xdr:col>12</xdr:col>
      <xdr:colOff>359167</xdr:colOff>
      <xdr:row>4</xdr:row>
      <xdr:rowOff>57783</xdr:rowOff>
    </xdr:to>
    <xdr:sp macro="" textlink="">
      <xdr:nvSpPr>
        <xdr:cNvPr id="308" name="Rektangel 307">
          <a:extLst>
            <a:ext uri="{FF2B5EF4-FFF2-40B4-BE49-F238E27FC236}">
              <a16:creationId xmlns:a16="http://schemas.microsoft.com/office/drawing/2014/main" id="{B3003450-F944-48F6-AF8C-D0FB8C412C39}"/>
            </a:ext>
          </a:extLst>
        </xdr:cNvPr>
        <xdr:cNvSpPr>
          <a:spLocks noChangeAspect="1"/>
        </xdr:cNvSpPr>
      </xdr:nvSpPr>
      <xdr:spPr>
        <a:xfrm>
          <a:off x="4264622" y="1061027"/>
          <a:ext cx="586741" cy="605709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17729</xdr:colOff>
      <xdr:row>2</xdr:row>
      <xdr:rowOff>212294</xdr:rowOff>
    </xdr:from>
    <xdr:to>
      <xdr:col>15</xdr:col>
      <xdr:colOff>224757</xdr:colOff>
      <xdr:row>4</xdr:row>
      <xdr:rowOff>58577</xdr:rowOff>
    </xdr:to>
    <xdr:sp macro="" textlink="">
      <xdr:nvSpPr>
        <xdr:cNvPr id="316" name="Rektangel 315">
          <a:extLst>
            <a:ext uri="{FF2B5EF4-FFF2-40B4-BE49-F238E27FC236}">
              <a16:creationId xmlns:a16="http://schemas.microsoft.com/office/drawing/2014/main" id="{B98EBEC4-CED2-42F1-BE1F-95649437BE5A}"/>
            </a:ext>
          </a:extLst>
        </xdr:cNvPr>
        <xdr:cNvSpPr>
          <a:spLocks noChangeAspect="1"/>
        </xdr:cNvSpPr>
      </xdr:nvSpPr>
      <xdr:spPr>
        <a:xfrm>
          <a:off x="5269351" y="1061821"/>
          <a:ext cx="586740" cy="605709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21050</xdr:colOff>
      <xdr:row>4</xdr:row>
      <xdr:rowOff>167365</xdr:rowOff>
    </xdr:from>
    <xdr:to>
      <xdr:col>16</xdr:col>
      <xdr:colOff>188690</xdr:colOff>
      <xdr:row>5</xdr:row>
      <xdr:rowOff>369946</xdr:rowOff>
    </xdr:to>
    <xdr:sp macro="" textlink="">
      <xdr:nvSpPr>
        <xdr:cNvPr id="317" name="Rektangel 316">
          <a:extLst>
            <a:ext uri="{FF2B5EF4-FFF2-40B4-BE49-F238E27FC236}">
              <a16:creationId xmlns:a16="http://schemas.microsoft.com/office/drawing/2014/main" id="{B1BC25F6-5288-42C9-9E99-277170D7382C}"/>
            </a:ext>
          </a:extLst>
        </xdr:cNvPr>
        <xdr:cNvSpPr>
          <a:spLocks noChangeAspect="1"/>
        </xdr:cNvSpPr>
      </xdr:nvSpPr>
      <xdr:spPr>
        <a:xfrm>
          <a:off x="5272672" y="1776318"/>
          <a:ext cx="927065" cy="582294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254727</xdr:colOff>
      <xdr:row>2</xdr:row>
      <xdr:rowOff>265352</xdr:rowOff>
    </xdr:from>
    <xdr:to>
      <xdr:col>17</xdr:col>
      <xdr:colOff>320234</xdr:colOff>
      <xdr:row>4</xdr:row>
      <xdr:rowOff>46270</xdr:rowOff>
    </xdr:to>
    <xdr:sp macro="" textlink="">
      <xdr:nvSpPr>
        <xdr:cNvPr id="319" name="Rektangel 318">
          <a:extLst>
            <a:ext uri="{FF2B5EF4-FFF2-40B4-BE49-F238E27FC236}">
              <a16:creationId xmlns:a16="http://schemas.microsoft.com/office/drawing/2014/main" id="{96CD6DE5-46F3-4175-AB20-38A8878E2F56}"/>
            </a:ext>
          </a:extLst>
        </xdr:cNvPr>
        <xdr:cNvSpPr>
          <a:spLocks noChangeAspect="1"/>
        </xdr:cNvSpPr>
      </xdr:nvSpPr>
      <xdr:spPr>
        <a:xfrm>
          <a:off x="6265774" y="1114879"/>
          <a:ext cx="445220" cy="540344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325043</xdr:colOff>
      <xdr:row>4</xdr:row>
      <xdr:rowOff>198613</xdr:rowOff>
    </xdr:from>
    <xdr:to>
      <xdr:col>21</xdr:col>
      <xdr:colOff>10838</xdr:colOff>
      <xdr:row>5</xdr:row>
      <xdr:rowOff>359244</xdr:rowOff>
    </xdr:to>
    <xdr:sp macro="" textlink="">
      <xdr:nvSpPr>
        <xdr:cNvPr id="320" name="Rektangel 319">
          <a:extLst>
            <a:ext uri="{FF2B5EF4-FFF2-40B4-BE49-F238E27FC236}">
              <a16:creationId xmlns:a16="http://schemas.microsoft.com/office/drawing/2014/main" id="{BE932DD6-072A-4202-877E-C4D7E52C4481}"/>
            </a:ext>
          </a:extLst>
        </xdr:cNvPr>
        <xdr:cNvSpPr>
          <a:spLocks noChangeAspect="1"/>
        </xdr:cNvSpPr>
      </xdr:nvSpPr>
      <xdr:spPr>
        <a:xfrm>
          <a:off x="7475229" y="1807566"/>
          <a:ext cx="445220" cy="540344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204316</xdr:colOff>
      <xdr:row>4</xdr:row>
      <xdr:rowOff>208220</xdr:rowOff>
    </xdr:from>
    <xdr:to>
      <xdr:col>19</xdr:col>
      <xdr:colOff>269822</xdr:colOff>
      <xdr:row>5</xdr:row>
      <xdr:rowOff>368851</xdr:rowOff>
    </xdr:to>
    <xdr:sp macro="" textlink="">
      <xdr:nvSpPr>
        <xdr:cNvPr id="321" name="Rektangel 320">
          <a:extLst>
            <a:ext uri="{FF2B5EF4-FFF2-40B4-BE49-F238E27FC236}">
              <a16:creationId xmlns:a16="http://schemas.microsoft.com/office/drawing/2014/main" id="{88909F2D-C31F-47C2-85DD-945ECBCB83C0}"/>
            </a:ext>
          </a:extLst>
        </xdr:cNvPr>
        <xdr:cNvSpPr>
          <a:spLocks noChangeAspect="1"/>
        </xdr:cNvSpPr>
      </xdr:nvSpPr>
      <xdr:spPr>
        <a:xfrm>
          <a:off x="6974789" y="1817173"/>
          <a:ext cx="445219" cy="540344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79845</xdr:colOff>
      <xdr:row>5</xdr:row>
      <xdr:rowOff>246192</xdr:rowOff>
    </xdr:from>
    <xdr:to>
      <xdr:col>23</xdr:col>
      <xdr:colOff>230958</xdr:colOff>
      <xdr:row>6</xdr:row>
      <xdr:rowOff>6530</xdr:rowOff>
    </xdr:to>
    <xdr:sp macro="" textlink="">
      <xdr:nvSpPr>
        <xdr:cNvPr id="322" name="Rektangel 321">
          <a:extLst>
            <a:ext uri="{FF2B5EF4-FFF2-40B4-BE49-F238E27FC236}">
              <a16:creationId xmlns:a16="http://schemas.microsoft.com/office/drawing/2014/main" id="{DA272DEB-7BEA-46FF-A7D1-D116160085A2}"/>
            </a:ext>
          </a:extLst>
        </xdr:cNvPr>
        <xdr:cNvSpPr>
          <a:spLocks noChangeAspect="1"/>
        </xdr:cNvSpPr>
      </xdr:nvSpPr>
      <xdr:spPr>
        <a:xfrm>
          <a:off x="7989456" y="2234858"/>
          <a:ext cx="910539" cy="14005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278234</xdr:colOff>
      <xdr:row>4</xdr:row>
      <xdr:rowOff>150807</xdr:rowOff>
    </xdr:from>
    <xdr:to>
      <xdr:col>18</xdr:col>
      <xdr:colOff>104261</xdr:colOff>
      <xdr:row>5</xdr:row>
      <xdr:rowOff>376804</xdr:rowOff>
    </xdr:to>
    <xdr:sp macro="" textlink="">
      <xdr:nvSpPr>
        <xdr:cNvPr id="406" name="Rektangel 405">
          <a:extLst>
            <a:ext uri="{FF2B5EF4-FFF2-40B4-BE49-F238E27FC236}">
              <a16:creationId xmlns:a16="http://schemas.microsoft.com/office/drawing/2014/main" id="{C3AE95CF-35A7-4F44-9CE5-B07E4B26CA24}"/>
            </a:ext>
          </a:extLst>
        </xdr:cNvPr>
        <xdr:cNvSpPr>
          <a:spLocks noChangeAspect="1"/>
        </xdr:cNvSpPr>
      </xdr:nvSpPr>
      <xdr:spPr>
        <a:xfrm>
          <a:off x="6289281" y="1759760"/>
          <a:ext cx="585453" cy="60571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73807</xdr:colOff>
      <xdr:row>4</xdr:row>
      <xdr:rowOff>181972</xdr:rowOff>
    </xdr:from>
    <xdr:to>
      <xdr:col>10</xdr:col>
      <xdr:colOff>241447</xdr:colOff>
      <xdr:row>6</xdr:row>
      <xdr:rowOff>16547</xdr:rowOff>
    </xdr:to>
    <xdr:sp macro="" textlink="">
      <xdr:nvSpPr>
        <xdr:cNvPr id="407" name="Rektangel 406">
          <a:extLst>
            <a:ext uri="{FF2B5EF4-FFF2-40B4-BE49-F238E27FC236}">
              <a16:creationId xmlns:a16="http://schemas.microsoft.com/office/drawing/2014/main" id="{8D7A886C-B9AD-4F1C-BDAB-48DF8EA4120E}"/>
            </a:ext>
          </a:extLst>
        </xdr:cNvPr>
        <xdr:cNvSpPr>
          <a:spLocks noChangeAspect="1"/>
        </xdr:cNvSpPr>
      </xdr:nvSpPr>
      <xdr:spPr>
        <a:xfrm>
          <a:off x="3047152" y="1790925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72337</xdr:colOff>
      <xdr:row>2</xdr:row>
      <xdr:rowOff>262683</xdr:rowOff>
    </xdr:from>
    <xdr:to>
      <xdr:col>9</xdr:col>
      <xdr:colOff>133295</xdr:colOff>
      <xdr:row>4</xdr:row>
      <xdr:rowOff>73526</xdr:rowOff>
    </xdr:to>
    <xdr:sp macro="" textlink="">
      <xdr:nvSpPr>
        <xdr:cNvPr id="408" name="Rektangel 407">
          <a:extLst>
            <a:ext uri="{FF2B5EF4-FFF2-40B4-BE49-F238E27FC236}">
              <a16:creationId xmlns:a16="http://schemas.microsoft.com/office/drawing/2014/main" id="{E6EBC58B-AD4C-4977-A8A3-F39ECFB8D070}"/>
            </a:ext>
          </a:extLst>
        </xdr:cNvPr>
        <xdr:cNvSpPr>
          <a:spLocks noChangeAspect="1"/>
        </xdr:cNvSpPr>
      </xdr:nvSpPr>
      <xdr:spPr>
        <a:xfrm>
          <a:off x="3045682" y="1112210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194634</xdr:colOff>
      <xdr:row>2</xdr:row>
      <xdr:rowOff>215944</xdr:rowOff>
    </xdr:from>
    <xdr:to>
      <xdr:col>11</xdr:col>
      <xdr:colOff>21948</xdr:colOff>
      <xdr:row>4</xdr:row>
      <xdr:rowOff>73738</xdr:rowOff>
    </xdr:to>
    <xdr:sp macro="" textlink="">
      <xdr:nvSpPr>
        <xdr:cNvPr id="409" name="Rektangel 408">
          <a:extLst>
            <a:ext uri="{FF2B5EF4-FFF2-40B4-BE49-F238E27FC236}">
              <a16:creationId xmlns:a16="http://schemas.microsoft.com/office/drawing/2014/main" id="{4D7A5D85-C888-4E7B-B33F-783C6C735A79}"/>
            </a:ext>
          </a:extLst>
        </xdr:cNvPr>
        <xdr:cNvSpPr>
          <a:spLocks noChangeAspect="1"/>
        </xdr:cNvSpPr>
      </xdr:nvSpPr>
      <xdr:spPr>
        <a:xfrm>
          <a:off x="3547691" y="1065471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942</xdr:colOff>
      <xdr:row>4</xdr:row>
      <xdr:rowOff>343780</xdr:rowOff>
    </xdr:from>
    <xdr:to>
      <xdr:col>7</xdr:col>
      <xdr:colOff>370446</xdr:colOff>
      <xdr:row>6</xdr:row>
      <xdr:rowOff>6959</xdr:rowOff>
    </xdr:to>
    <xdr:sp macro="" textlink="">
      <xdr:nvSpPr>
        <xdr:cNvPr id="410" name="Rektangel 409">
          <a:extLst>
            <a:ext uri="{FF2B5EF4-FFF2-40B4-BE49-F238E27FC236}">
              <a16:creationId xmlns:a16="http://schemas.microsoft.com/office/drawing/2014/main" id="{E1E646BE-7F49-4DA0-9A0C-59AD67AD1E6C}"/>
            </a:ext>
          </a:extLst>
        </xdr:cNvPr>
        <xdr:cNvSpPr>
          <a:spLocks noChangeAspect="1"/>
        </xdr:cNvSpPr>
      </xdr:nvSpPr>
      <xdr:spPr>
        <a:xfrm>
          <a:off x="2594574" y="1952733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291648</xdr:colOff>
      <xdr:row>3</xdr:row>
      <xdr:rowOff>218062</xdr:rowOff>
    </xdr:from>
    <xdr:to>
      <xdr:col>27</xdr:col>
      <xdr:colOff>126222</xdr:colOff>
      <xdr:row>6</xdr:row>
      <xdr:rowOff>5990</xdr:rowOff>
    </xdr:to>
    <xdr:sp macro="" textlink="">
      <xdr:nvSpPr>
        <xdr:cNvPr id="411" name="Rektangel 410">
          <a:extLst>
            <a:ext uri="{FF2B5EF4-FFF2-40B4-BE49-F238E27FC236}">
              <a16:creationId xmlns:a16="http://schemas.microsoft.com/office/drawing/2014/main" id="{8A8E7877-5340-415E-AE97-D79FF93D074C}"/>
            </a:ext>
          </a:extLst>
        </xdr:cNvPr>
        <xdr:cNvSpPr>
          <a:spLocks noChangeAspect="1"/>
        </xdr:cNvSpPr>
      </xdr:nvSpPr>
      <xdr:spPr>
        <a:xfrm rot="16200000">
          <a:off x="9553578" y="1613835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370668</xdr:colOff>
      <xdr:row>3</xdr:row>
      <xdr:rowOff>47137</xdr:rowOff>
    </xdr:from>
    <xdr:to>
      <xdr:col>25</xdr:col>
      <xdr:colOff>182797</xdr:colOff>
      <xdr:row>4</xdr:row>
      <xdr:rowOff>108095</xdr:rowOff>
    </xdr:to>
    <xdr:sp macro="" textlink="">
      <xdr:nvSpPr>
        <xdr:cNvPr id="412" name="Rektangel 411">
          <a:extLst>
            <a:ext uri="{FF2B5EF4-FFF2-40B4-BE49-F238E27FC236}">
              <a16:creationId xmlns:a16="http://schemas.microsoft.com/office/drawing/2014/main" id="{9C057263-836B-4C53-9629-3FD84D1BC387}"/>
            </a:ext>
          </a:extLst>
        </xdr:cNvPr>
        <xdr:cNvSpPr>
          <a:spLocks noChangeAspect="1"/>
        </xdr:cNvSpPr>
      </xdr:nvSpPr>
      <xdr:spPr>
        <a:xfrm rot="16200000">
          <a:off x="9105147" y="1210935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368540</xdr:colOff>
      <xdr:row>4</xdr:row>
      <xdr:rowOff>185676</xdr:rowOff>
    </xdr:from>
    <xdr:to>
      <xdr:col>25</xdr:col>
      <xdr:colOff>227620</xdr:colOff>
      <xdr:row>6</xdr:row>
      <xdr:rowOff>12990</xdr:rowOff>
    </xdr:to>
    <xdr:sp macro="" textlink="">
      <xdr:nvSpPr>
        <xdr:cNvPr id="413" name="Rektangel 412">
          <a:extLst>
            <a:ext uri="{FF2B5EF4-FFF2-40B4-BE49-F238E27FC236}">
              <a16:creationId xmlns:a16="http://schemas.microsoft.com/office/drawing/2014/main" id="{472E13E1-1826-4B0D-A9EB-B5E7A31A491A}"/>
            </a:ext>
          </a:extLst>
        </xdr:cNvPr>
        <xdr:cNvSpPr>
          <a:spLocks noChangeAspect="1"/>
        </xdr:cNvSpPr>
      </xdr:nvSpPr>
      <xdr:spPr>
        <a:xfrm rot="16200000">
          <a:off x="9053460" y="1778746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183605</xdr:colOff>
      <xdr:row>3</xdr:row>
      <xdr:rowOff>213765</xdr:rowOff>
    </xdr:from>
    <xdr:to>
      <xdr:col>29</xdr:col>
      <xdr:colOff>16253</xdr:colOff>
      <xdr:row>6</xdr:row>
      <xdr:rowOff>1693</xdr:rowOff>
    </xdr:to>
    <xdr:sp macro="" textlink="">
      <xdr:nvSpPr>
        <xdr:cNvPr id="414" name="Rektangel 413">
          <a:extLst>
            <a:ext uri="{FF2B5EF4-FFF2-40B4-BE49-F238E27FC236}">
              <a16:creationId xmlns:a16="http://schemas.microsoft.com/office/drawing/2014/main" id="{F5BCEA45-5425-4F80-BC1B-BEAA34CD6FCB}"/>
            </a:ext>
          </a:extLst>
        </xdr:cNvPr>
        <xdr:cNvSpPr>
          <a:spLocks noChangeAspect="1"/>
        </xdr:cNvSpPr>
      </xdr:nvSpPr>
      <xdr:spPr>
        <a:xfrm rot="16200000">
          <a:off x="10203998" y="1610501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103994</xdr:colOff>
      <xdr:row>3</xdr:row>
      <xdr:rowOff>218358</xdr:rowOff>
    </xdr:from>
    <xdr:to>
      <xdr:col>30</xdr:col>
      <xdr:colOff>317354</xdr:colOff>
      <xdr:row>6</xdr:row>
      <xdr:rowOff>8020</xdr:rowOff>
    </xdr:to>
    <xdr:sp macro="" textlink="">
      <xdr:nvSpPr>
        <xdr:cNvPr id="415" name="Rektangel 414">
          <a:extLst>
            <a:ext uri="{FF2B5EF4-FFF2-40B4-BE49-F238E27FC236}">
              <a16:creationId xmlns:a16="http://schemas.microsoft.com/office/drawing/2014/main" id="{DE07818A-68D3-494D-9147-3D161CF9753C}"/>
            </a:ext>
          </a:extLst>
        </xdr:cNvPr>
        <xdr:cNvSpPr>
          <a:spLocks noChangeAspect="1"/>
        </xdr:cNvSpPr>
      </xdr:nvSpPr>
      <xdr:spPr>
        <a:xfrm rot="16200000">
          <a:off x="10883445" y="1615461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17671</xdr:colOff>
      <xdr:row>3</xdr:row>
      <xdr:rowOff>43893</xdr:rowOff>
    </xdr:from>
    <xdr:to>
      <xdr:col>32</xdr:col>
      <xdr:colOff>189858</xdr:colOff>
      <xdr:row>4</xdr:row>
      <xdr:rowOff>109400</xdr:rowOff>
    </xdr:to>
    <xdr:sp macro="" textlink="">
      <xdr:nvSpPr>
        <xdr:cNvPr id="520" name="Rektangel 519">
          <a:extLst>
            <a:ext uri="{FF2B5EF4-FFF2-40B4-BE49-F238E27FC236}">
              <a16:creationId xmlns:a16="http://schemas.microsoft.com/office/drawing/2014/main" id="{D52AA215-889B-4A29-90FF-56468F96A190}"/>
            </a:ext>
          </a:extLst>
        </xdr:cNvPr>
        <xdr:cNvSpPr>
          <a:spLocks noChangeAspect="1"/>
        </xdr:cNvSpPr>
      </xdr:nvSpPr>
      <xdr:spPr>
        <a:xfrm rot="16200000">
          <a:off x="11777751" y="1219793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6978</xdr:colOff>
      <xdr:row>4</xdr:row>
      <xdr:rowOff>181621</xdr:rowOff>
    </xdr:from>
    <xdr:to>
      <xdr:col>32</xdr:col>
      <xdr:colOff>244486</xdr:colOff>
      <xdr:row>6</xdr:row>
      <xdr:rowOff>7649</xdr:rowOff>
    </xdr:to>
    <xdr:sp macro="" textlink="">
      <xdr:nvSpPr>
        <xdr:cNvPr id="521" name="Rektangel 520">
          <a:extLst>
            <a:ext uri="{FF2B5EF4-FFF2-40B4-BE49-F238E27FC236}">
              <a16:creationId xmlns:a16="http://schemas.microsoft.com/office/drawing/2014/main" id="{7BCA6FB3-C715-496B-B75D-F103304DFC07}"/>
            </a:ext>
          </a:extLst>
        </xdr:cNvPr>
        <xdr:cNvSpPr>
          <a:spLocks noChangeAspect="1"/>
        </xdr:cNvSpPr>
      </xdr:nvSpPr>
      <xdr:spPr>
        <a:xfrm rot="16200000">
          <a:off x="11729602" y="1774690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376957</xdr:colOff>
      <xdr:row>3</xdr:row>
      <xdr:rowOff>152066</xdr:rowOff>
    </xdr:from>
    <xdr:to>
      <xdr:col>34</xdr:col>
      <xdr:colOff>168145</xdr:colOff>
      <xdr:row>4</xdr:row>
      <xdr:rowOff>217573</xdr:rowOff>
    </xdr:to>
    <xdr:sp macro="" textlink="">
      <xdr:nvSpPr>
        <xdr:cNvPr id="522" name="Rektangel 521">
          <a:extLst>
            <a:ext uri="{FF2B5EF4-FFF2-40B4-BE49-F238E27FC236}">
              <a16:creationId xmlns:a16="http://schemas.microsoft.com/office/drawing/2014/main" id="{BBAFC491-B9D3-4B96-91D0-4597292ADBDF}"/>
            </a:ext>
          </a:extLst>
        </xdr:cNvPr>
        <xdr:cNvSpPr>
          <a:spLocks noChangeAspect="1"/>
        </xdr:cNvSpPr>
      </xdr:nvSpPr>
      <xdr:spPr>
        <a:xfrm rot="16200000">
          <a:off x="12516107" y="1328609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4378</xdr:colOff>
      <xdr:row>4</xdr:row>
      <xdr:rowOff>320884</xdr:rowOff>
    </xdr:from>
    <xdr:to>
      <xdr:col>34</xdr:col>
      <xdr:colOff>175279</xdr:colOff>
      <xdr:row>6</xdr:row>
      <xdr:rowOff>6679</xdr:rowOff>
    </xdr:to>
    <xdr:sp macro="" textlink="">
      <xdr:nvSpPr>
        <xdr:cNvPr id="587" name="Rektangel 586">
          <a:extLst>
            <a:ext uri="{FF2B5EF4-FFF2-40B4-BE49-F238E27FC236}">
              <a16:creationId xmlns:a16="http://schemas.microsoft.com/office/drawing/2014/main" id="{01CF3C8E-4580-4DD5-8241-B8B14275402F}"/>
            </a:ext>
          </a:extLst>
        </xdr:cNvPr>
        <xdr:cNvSpPr>
          <a:spLocks noChangeAspect="1"/>
        </xdr:cNvSpPr>
      </xdr:nvSpPr>
      <xdr:spPr>
        <a:xfrm rot="16200000">
          <a:off x="12523241" y="187714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234122</xdr:colOff>
      <xdr:row>3</xdr:row>
      <xdr:rowOff>235279</xdr:rowOff>
    </xdr:from>
    <xdr:to>
      <xdr:col>35</xdr:col>
      <xdr:colOff>4378</xdr:colOff>
      <xdr:row>6</xdr:row>
      <xdr:rowOff>6679</xdr:rowOff>
    </xdr:to>
    <xdr:sp macro="" textlink="">
      <xdr:nvSpPr>
        <xdr:cNvPr id="588" name="Rektangel 587">
          <a:extLst>
            <a:ext uri="{FF2B5EF4-FFF2-40B4-BE49-F238E27FC236}">
              <a16:creationId xmlns:a16="http://schemas.microsoft.com/office/drawing/2014/main" id="{0BCF689A-5961-40FD-B164-E981F2E65149}"/>
            </a:ext>
          </a:extLst>
        </xdr:cNvPr>
        <xdr:cNvSpPr/>
      </xdr:nvSpPr>
      <xdr:spPr>
        <a:xfrm rot="16200000">
          <a:off x="12699716" y="1844803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160900</xdr:colOff>
      <xdr:row>4</xdr:row>
      <xdr:rowOff>164542</xdr:rowOff>
    </xdr:from>
    <xdr:to>
      <xdr:col>13</xdr:col>
      <xdr:colOff>328540</xdr:colOff>
      <xdr:row>5</xdr:row>
      <xdr:rowOff>377902</xdr:rowOff>
    </xdr:to>
    <xdr:sp macro="" textlink="">
      <xdr:nvSpPr>
        <xdr:cNvPr id="589" name="Rektangel 588">
          <a:extLst>
            <a:ext uri="{FF2B5EF4-FFF2-40B4-BE49-F238E27FC236}">
              <a16:creationId xmlns:a16="http://schemas.microsoft.com/office/drawing/2014/main" id="{839CA094-2D34-44E7-AB4B-FA24FF8B2AD2}"/>
            </a:ext>
          </a:extLst>
        </xdr:cNvPr>
        <xdr:cNvSpPr>
          <a:spLocks noChangeAspect="1"/>
        </xdr:cNvSpPr>
      </xdr:nvSpPr>
      <xdr:spPr>
        <a:xfrm>
          <a:off x="4273383" y="1773495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152139</xdr:colOff>
      <xdr:row>2</xdr:row>
      <xdr:rowOff>211500</xdr:rowOff>
    </xdr:from>
    <xdr:to>
      <xdr:col>12</xdr:col>
      <xdr:colOff>359167</xdr:colOff>
      <xdr:row>4</xdr:row>
      <xdr:rowOff>69294</xdr:rowOff>
    </xdr:to>
    <xdr:sp macro="" textlink="">
      <xdr:nvSpPr>
        <xdr:cNvPr id="591" name="Rektangel 590">
          <a:extLst>
            <a:ext uri="{FF2B5EF4-FFF2-40B4-BE49-F238E27FC236}">
              <a16:creationId xmlns:a16="http://schemas.microsoft.com/office/drawing/2014/main" id="{DF09811E-CB63-4BBB-83A1-C61FB36CA3CA}"/>
            </a:ext>
          </a:extLst>
        </xdr:cNvPr>
        <xdr:cNvSpPr>
          <a:spLocks noChangeAspect="1"/>
        </xdr:cNvSpPr>
      </xdr:nvSpPr>
      <xdr:spPr>
        <a:xfrm>
          <a:off x="4264622" y="1061027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17729</xdr:colOff>
      <xdr:row>2</xdr:row>
      <xdr:rowOff>212294</xdr:rowOff>
    </xdr:from>
    <xdr:to>
      <xdr:col>15</xdr:col>
      <xdr:colOff>224757</xdr:colOff>
      <xdr:row>4</xdr:row>
      <xdr:rowOff>70088</xdr:rowOff>
    </xdr:to>
    <xdr:sp macro="" textlink="">
      <xdr:nvSpPr>
        <xdr:cNvPr id="592" name="Rektangel 591">
          <a:extLst>
            <a:ext uri="{FF2B5EF4-FFF2-40B4-BE49-F238E27FC236}">
              <a16:creationId xmlns:a16="http://schemas.microsoft.com/office/drawing/2014/main" id="{E0F8FA7A-DAB2-4FD7-88BE-2BECF7A67321}"/>
            </a:ext>
          </a:extLst>
        </xdr:cNvPr>
        <xdr:cNvSpPr>
          <a:spLocks noChangeAspect="1"/>
        </xdr:cNvSpPr>
      </xdr:nvSpPr>
      <xdr:spPr>
        <a:xfrm>
          <a:off x="5269351" y="1061821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21050</xdr:colOff>
      <xdr:row>4</xdr:row>
      <xdr:rowOff>167365</xdr:rowOff>
    </xdr:from>
    <xdr:to>
      <xdr:col>16</xdr:col>
      <xdr:colOff>188690</xdr:colOff>
      <xdr:row>6</xdr:row>
      <xdr:rowOff>1300</xdr:rowOff>
    </xdr:to>
    <xdr:sp macro="" textlink="">
      <xdr:nvSpPr>
        <xdr:cNvPr id="593" name="Rektangel 592">
          <a:extLst>
            <a:ext uri="{FF2B5EF4-FFF2-40B4-BE49-F238E27FC236}">
              <a16:creationId xmlns:a16="http://schemas.microsoft.com/office/drawing/2014/main" id="{09EDF648-EDE1-40EA-8921-38EC17BB91AB}"/>
            </a:ext>
          </a:extLst>
        </xdr:cNvPr>
        <xdr:cNvSpPr>
          <a:spLocks noChangeAspect="1"/>
        </xdr:cNvSpPr>
      </xdr:nvSpPr>
      <xdr:spPr>
        <a:xfrm>
          <a:off x="5272672" y="1776318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254727</xdr:colOff>
      <xdr:row>2</xdr:row>
      <xdr:rowOff>265351</xdr:rowOff>
    </xdr:from>
    <xdr:to>
      <xdr:col>17</xdr:col>
      <xdr:colOff>320234</xdr:colOff>
      <xdr:row>4</xdr:row>
      <xdr:rowOff>56538</xdr:rowOff>
    </xdr:to>
    <xdr:sp macro="" textlink="">
      <xdr:nvSpPr>
        <xdr:cNvPr id="594" name="Rektangel 593">
          <a:extLst>
            <a:ext uri="{FF2B5EF4-FFF2-40B4-BE49-F238E27FC236}">
              <a16:creationId xmlns:a16="http://schemas.microsoft.com/office/drawing/2014/main" id="{23446075-3254-44D7-B105-88C175012FF3}"/>
            </a:ext>
          </a:extLst>
        </xdr:cNvPr>
        <xdr:cNvSpPr>
          <a:spLocks noChangeAspect="1"/>
        </xdr:cNvSpPr>
      </xdr:nvSpPr>
      <xdr:spPr>
        <a:xfrm>
          <a:off x="6265774" y="1114878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325043</xdr:colOff>
      <xdr:row>4</xdr:row>
      <xdr:rowOff>198612</xdr:rowOff>
    </xdr:from>
    <xdr:to>
      <xdr:col>21</xdr:col>
      <xdr:colOff>10838</xdr:colOff>
      <xdr:row>5</xdr:row>
      <xdr:rowOff>369512</xdr:rowOff>
    </xdr:to>
    <xdr:sp macro="" textlink="">
      <xdr:nvSpPr>
        <xdr:cNvPr id="595" name="Rektangel 594">
          <a:extLst>
            <a:ext uri="{FF2B5EF4-FFF2-40B4-BE49-F238E27FC236}">
              <a16:creationId xmlns:a16="http://schemas.microsoft.com/office/drawing/2014/main" id="{9FB08661-3031-416B-A6C9-B004A8110355}"/>
            </a:ext>
          </a:extLst>
        </xdr:cNvPr>
        <xdr:cNvSpPr>
          <a:spLocks noChangeAspect="1"/>
        </xdr:cNvSpPr>
      </xdr:nvSpPr>
      <xdr:spPr>
        <a:xfrm>
          <a:off x="7475229" y="1807565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204316</xdr:colOff>
      <xdr:row>4</xdr:row>
      <xdr:rowOff>208219</xdr:rowOff>
    </xdr:from>
    <xdr:to>
      <xdr:col>19</xdr:col>
      <xdr:colOff>269822</xdr:colOff>
      <xdr:row>5</xdr:row>
      <xdr:rowOff>379119</xdr:rowOff>
    </xdr:to>
    <xdr:sp macro="" textlink="">
      <xdr:nvSpPr>
        <xdr:cNvPr id="596" name="Rektangel 595">
          <a:extLst>
            <a:ext uri="{FF2B5EF4-FFF2-40B4-BE49-F238E27FC236}">
              <a16:creationId xmlns:a16="http://schemas.microsoft.com/office/drawing/2014/main" id="{807C3E64-4545-4AB7-AC0D-18B3A52D8513}"/>
            </a:ext>
          </a:extLst>
        </xdr:cNvPr>
        <xdr:cNvSpPr>
          <a:spLocks noChangeAspect="1"/>
        </xdr:cNvSpPr>
      </xdr:nvSpPr>
      <xdr:spPr>
        <a:xfrm>
          <a:off x="6974789" y="1817172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79845</xdr:colOff>
      <xdr:row>5</xdr:row>
      <xdr:rowOff>246192</xdr:rowOff>
    </xdr:from>
    <xdr:to>
      <xdr:col>23</xdr:col>
      <xdr:colOff>230958</xdr:colOff>
      <xdr:row>6</xdr:row>
      <xdr:rowOff>9192</xdr:rowOff>
    </xdr:to>
    <xdr:sp macro="" textlink="">
      <xdr:nvSpPr>
        <xdr:cNvPr id="597" name="Rektangel 596">
          <a:extLst>
            <a:ext uri="{FF2B5EF4-FFF2-40B4-BE49-F238E27FC236}">
              <a16:creationId xmlns:a16="http://schemas.microsoft.com/office/drawing/2014/main" id="{D4979FC2-93FA-43BA-BD85-CB896E9F61F8}"/>
            </a:ext>
          </a:extLst>
        </xdr:cNvPr>
        <xdr:cNvSpPr>
          <a:spLocks noChangeAspect="1"/>
        </xdr:cNvSpPr>
      </xdr:nvSpPr>
      <xdr:spPr>
        <a:xfrm>
          <a:off x="7989456" y="2234858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278234</xdr:colOff>
      <xdr:row>4</xdr:row>
      <xdr:rowOff>150806</xdr:rowOff>
    </xdr:from>
    <xdr:to>
      <xdr:col>18</xdr:col>
      <xdr:colOff>104261</xdr:colOff>
      <xdr:row>6</xdr:row>
      <xdr:rowOff>8602</xdr:rowOff>
    </xdr:to>
    <xdr:sp macro="" textlink="">
      <xdr:nvSpPr>
        <xdr:cNvPr id="598" name="Rektangel 597">
          <a:extLst>
            <a:ext uri="{FF2B5EF4-FFF2-40B4-BE49-F238E27FC236}">
              <a16:creationId xmlns:a16="http://schemas.microsoft.com/office/drawing/2014/main" id="{EEE899BD-8CCD-4E5A-83BD-E1F76645A813}"/>
            </a:ext>
          </a:extLst>
        </xdr:cNvPr>
        <xdr:cNvSpPr>
          <a:spLocks noChangeAspect="1"/>
        </xdr:cNvSpPr>
      </xdr:nvSpPr>
      <xdr:spPr>
        <a:xfrm>
          <a:off x="6289281" y="1759759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78183</xdr:colOff>
      <xdr:row>4</xdr:row>
      <xdr:rowOff>179913</xdr:rowOff>
    </xdr:from>
    <xdr:to>
      <xdr:col>10</xdr:col>
      <xdr:colOff>245823</xdr:colOff>
      <xdr:row>6</xdr:row>
      <xdr:rowOff>14488</xdr:rowOff>
    </xdr:to>
    <xdr:sp macro="" textlink="">
      <xdr:nvSpPr>
        <xdr:cNvPr id="599" name="Rektangel 598">
          <a:extLst>
            <a:ext uri="{FF2B5EF4-FFF2-40B4-BE49-F238E27FC236}">
              <a16:creationId xmlns:a16="http://schemas.microsoft.com/office/drawing/2014/main" id="{15DEAE32-73A7-430F-B125-8656A0A87B29}"/>
            </a:ext>
          </a:extLst>
        </xdr:cNvPr>
        <xdr:cNvSpPr>
          <a:spLocks noChangeAspect="1"/>
        </xdr:cNvSpPr>
      </xdr:nvSpPr>
      <xdr:spPr>
        <a:xfrm>
          <a:off x="3051528" y="1788866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76713</xdr:colOff>
      <xdr:row>2</xdr:row>
      <xdr:rowOff>260624</xdr:rowOff>
    </xdr:from>
    <xdr:to>
      <xdr:col>9</xdr:col>
      <xdr:colOff>137671</xdr:colOff>
      <xdr:row>4</xdr:row>
      <xdr:rowOff>71467</xdr:rowOff>
    </xdr:to>
    <xdr:sp macro="" textlink="">
      <xdr:nvSpPr>
        <xdr:cNvPr id="600" name="Rektangel 599">
          <a:extLst>
            <a:ext uri="{FF2B5EF4-FFF2-40B4-BE49-F238E27FC236}">
              <a16:creationId xmlns:a16="http://schemas.microsoft.com/office/drawing/2014/main" id="{6A8524DB-E409-4E09-93FA-E39B052690AA}"/>
            </a:ext>
          </a:extLst>
        </xdr:cNvPr>
        <xdr:cNvSpPr>
          <a:spLocks noChangeAspect="1"/>
        </xdr:cNvSpPr>
      </xdr:nvSpPr>
      <xdr:spPr>
        <a:xfrm>
          <a:off x="3050058" y="1110151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199010</xdr:colOff>
      <xdr:row>2</xdr:row>
      <xdr:rowOff>213885</xdr:rowOff>
    </xdr:from>
    <xdr:to>
      <xdr:col>11</xdr:col>
      <xdr:colOff>26324</xdr:colOff>
      <xdr:row>4</xdr:row>
      <xdr:rowOff>71679</xdr:rowOff>
    </xdr:to>
    <xdr:sp macro="" textlink="">
      <xdr:nvSpPr>
        <xdr:cNvPr id="601" name="Rektangel 600">
          <a:extLst>
            <a:ext uri="{FF2B5EF4-FFF2-40B4-BE49-F238E27FC236}">
              <a16:creationId xmlns:a16="http://schemas.microsoft.com/office/drawing/2014/main" id="{A433FEE9-C28B-4D00-8074-5E1306EB3339}"/>
            </a:ext>
          </a:extLst>
        </xdr:cNvPr>
        <xdr:cNvSpPr>
          <a:spLocks noChangeAspect="1"/>
        </xdr:cNvSpPr>
      </xdr:nvSpPr>
      <xdr:spPr>
        <a:xfrm>
          <a:off x="3552067" y="1063412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5318</xdr:colOff>
      <xdr:row>4</xdr:row>
      <xdr:rowOff>341721</xdr:rowOff>
    </xdr:from>
    <xdr:to>
      <xdr:col>7</xdr:col>
      <xdr:colOff>374822</xdr:colOff>
      <xdr:row>6</xdr:row>
      <xdr:rowOff>4900</xdr:rowOff>
    </xdr:to>
    <xdr:sp macro="" textlink="">
      <xdr:nvSpPr>
        <xdr:cNvPr id="602" name="Rektangel 601">
          <a:extLst>
            <a:ext uri="{FF2B5EF4-FFF2-40B4-BE49-F238E27FC236}">
              <a16:creationId xmlns:a16="http://schemas.microsoft.com/office/drawing/2014/main" id="{BE3E647D-077D-45B4-A1B6-BD8EF10D458C}"/>
            </a:ext>
          </a:extLst>
        </xdr:cNvPr>
        <xdr:cNvSpPr>
          <a:spLocks noChangeAspect="1"/>
        </xdr:cNvSpPr>
      </xdr:nvSpPr>
      <xdr:spPr>
        <a:xfrm>
          <a:off x="2598950" y="1950674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296024</xdr:colOff>
      <xdr:row>3</xdr:row>
      <xdr:rowOff>216003</xdr:rowOff>
    </xdr:from>
    <xdr:to>
      <xdr:col>27</xdr:col>
      <xdr:colOff>130598</xdr:colOff>
      <xdr:row>6</xdr:row>
      <xdr:rowOff>3931</xdr:rowOff>
    </xdr:to>
    <xdr:sp macro="" textlink="">
      <xdr:nvSpPr>
        <xdr:cNvPr id="603" name="Rektangel 602">
          <a:extLst>
            <a:ext uri="{FF2B5EF4-FFF2-40B4-BE49-F238E27FC236}">
              <a16:creationId xmlns:a16="http://schemas.microsoft.com/office/drawing/2014/main" id="{41CDE800-DD6F-4CA5-9836-79E8155CF7AB}"/>
            </a:ext>
          </a:extLst>
        </xdr:cNvPr>
        <xdr:cNvSpPr>
          <a:spLocks noChangeAspect="1"/>
        </xdr:cNvSpPr>
      </xdr:nvSpPr>
      <xdr:spPr>
        <a:xfrm rot="16200000">
          <a:off x="9557954" y="1611776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375044</xdr:colOff>
      <xdr:row>3</xdr:row>
      <xdr:rowOff>45078</xdr:rowOff>
    </xdr:from>
    <xdr:to>
      <xdr:col>25</xdr:col>
      <xdr:colOff>187173</xdr:colOff>
      <xdr:row>4</xdr:row>
      <xdr:rowOff>106036</xdr:rowOff>
    </xdr:to>
    <xdr:sp macro="" textlink="">
      <xdr:nvSpPr>
        <xdr:cNvPr id="604" name="Rektangel 603">
          <a:extLst>
            <a:ext uri="{FF2B5EF4-FFF2-40B4-BE49-F238E27FC236}">
              <a16:creationId xmlns:a16="http://schemas.microsoft.com/office/drawing/2014/main" id="{5A1BCE6A-0681-4052-84C6-B3212ED51D35}"/>
            </a:ext>
          </a:extLst>
        </xdr:cNvPr>
        <xdr:cNvSpPr>
          <a:spLocks noChangeAspect="1"/>
        </xdr:cNvSpPr>
      </xdr:nvSpPr>
      <xdr:spPr>
        <a:xfrm rot="16200000">
          <a:off x="9109523" y="1208876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372916</xdr:colOff>
      <xdr:row>4</xdr:row>
      <xdr:rowOff>183617</xdr:rowOff>
    </xdr:from>
    <xdr:to>
      <xdr:col>25</xdr:col>
      <xdr:colOff>231996</xdr:colOff>
      <xdr:row>6</xdr:row>
      <xdr:rowOff>10931</xdr:rowOff>
    </xdr:to>
    <xdr:sp macro="" textlink="">
      <xdr:nvSpPr>
        <xdr:cNvPr id="605" name="Rektangel 604">
          <a:extLst>
            <a:ext uri="{FF2B5EF4-FFF2-40B4-BE49-F238E27FC236}">
              <a16:creationId xmlns:a16="http://schemas.microsoft.com/office/drawing/2014/main" id="{10EE33F2-FF91-4999-9F81-38DA10211BFC}"/>
            </a:ext>
          </a:extLst>
        </xdr:cNvPr>
        <xdr:cNvSpPr>
          <a:spLocks noChangeAspect="1"/>
        </xdr:cNvSpPr>
      </xdr:nvSpPr>
      <xdr:spPr>
        <a:xfrm rot="16200000">
          <a:off x="9057836" y="1776687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187981</xdr:colOff>
      <xdr:row>3</xdr:row>
      <xdr:rowOff>211706</xdr:rowOff>
    </xdr:from>
    <xdr:to>
      <xdr:col>29</xdr:col>
      <xdr:colOff>20629</xdr:colOff>
      <xdr:row>5</xdr:row>
      <xdr:rowOff>379346</xdr:rowOff>
    </xdr:to>
    <xdr:sp macro="" textlink="">
      <xdr:nvSpPr>
        <xdr:cNvPr id="606" name="Rektangel 605">
          <a:extLst>
            <a:ext uri="{FF2B5EF4-FFF2-40B4-BE49-F238E27FC236}">
              <a16:creationId xmlns:a16="http://schemas.microsoft.com/office/drawing/2014/main" id="{0037E4EF-4C1C-4228-B724-E97F27E0C1FC}"/>
            </a:ext>
          </a:extLst>
        </xdr:cNvPr>
        <xdr:cNvSpPr>
          <a:spLocks noChangeAspect="1"/>
        </xdr:cNvSpPr>
      </xdr:nvSpPr>
      <xdr:spPr>
        <a:xfrm rot="16200000">
          <a:off x="10208374" y="1608442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108370</xdr:colOff>
      <xdr:row>3</xdr:row>
      <xdr:rowOff>216299</xdr:rowOff>
    </xdr:from>
    <xdr:to>
      <xdr:col>30</xdr:col>
      <xdr:colOff>321730</xdr:colOff>
      <xdr:row>6</xdr:row>
      <xdr:rowOff>5961</xdr:rowOff>
    </xdr:to>
    <xdr:sp macro="" textlink="">
      <xdr:nvSpPr>
        <xdr:cNvPr id="607" name="Rektangel 606">
          <a:extLst>
            <a:ext uri="{FF2B5EF4-FFF2-40B4-BE49-F238E27FC236}">
              <a16:creationId xmlns:a16="http://schemas.microsoft.com/office/drawing/2014/main" id="{AF346171-499D-444E-A11A-FE9AF4A983CC}"/>
            </a:ext>
          </a:extLst>
        </xdr:cNvPr>
        <xdr:cNvSpPr>
          <a:spLocks noChangeAspect="1"/>
        </xdr:cNvSpPr>
      </xdr:nvSpPr>
      <xdr:spPr>
        <a:xfrm rot="16200000">
          <a:off x="10887821" y="1613402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22047</xdr:colOff>
      <xdr:row>3</xdr:row>
      <xdr:rowOff>41834</xdr:rowOff>
    </xdr:from>
    <xdr:to>
      <xdr:col>32</xdr:col>
      <xdr:colOff>194234</xdr:colOff>
      <xdr:row>4</xdr:row>
      <xdr:rowOff>107341</xdr:rowOff>
    </xdr:to>
    <xdr:sp macro="" textlink="">
      <xdr:nvSpPr>
        <xdr:cNvPr id="608" name="Rektangel 607">
          <a:extLst>
            <a:ext uri="{FF2B5EF4-FFF2-40B4-BE49-F238E27FC236}">
              <a16:creationId xmlns:a16="http://schemas.microsoft.com/office/drawing/2014/main" id="{7A22113B-A663-4092-8C17-53D3690BD8AA}"/>
            </a:ext>
          </a:extLst>
        </xdr:cNvPr>
        <xdr:cNvSpPr>
          <a:spLocks noChangeAspect="1"/>
        </xdr:cNvSpPr>
      </xdr:nvSpPr>
      <xdr:spPr>
        <a:xfrm rot="16200000">
          <a:off x="11782127" y="1217734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11354</xdr:colOff>
      <xdr:row>4</xdr:row>
      <xdr:rowOff>179562</xdr:rowOff>
    </xdr:from>
    <xdr:to>
      <xdr:col>32</xdr:col>
      <xdr:colOff>248862</xdr:colOff>
      <xdr:row>6</xdr:row>
      <xdr:rowOff>5590</xdr:rowOff>
    </xdr:to>
    <xdr:sp macro="" textlink="">
      <xdr:nvSpPr>
        <xdr:cNvPr id="609" name="Rektangel 608">
          <a:extLst>
            <a:ext uri="{FF2B5EF4-FFF2-40B4-BE49-F238E27FC236}">
              <a16:creationId xmlns:a16="http://schemas.microsoft.com/office/drawing/2014/main" id="{D1E7E27B-ABB5-4764-A827-AB7DA1CC2CCF}"/>
            </a:ext>
          </a:extLst>
        </xdr:cNvPr>
        <xdr:cNvSpPr>
          <a:spLocks noChangeAspect="1"/>
        </xdr:cNvSpPr>
      </xdr:nvSpPr>
      <xdr:spPr>
        <a:xfrm rot="16200000">
          <a:off x="11733978" y="1772631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1620</xdr:colOff>
      <xdr:row>3</xdr:row>
      <xdr:rowOff>150007</xdr:rowOff>
    </xdr:from>
    <xdr:to>
      <xdr:col>34</xdr:col>
      <xdr:colOff>172521</xdr:colOff>
      <xdr:row>4</xdr:row>
      <xdr:rowOff>215514</xdr:rowOff>
    </xdr:to>
    <xdr:sp macro="" textlink="">
      <xdr:nvSpPr>
        <xdr:cNvPr id="610" name="Rektangel 609">
          <a:extLst>
            <a:ext uri="{FF2B5EF4-FFF2-40B4-BE49-F238E27FC236}">
              <a16:creationId xmlns:a16="http://schemas.microsoft.com/office/drawing/2014/main" id="{2701052A-7673-4D14-8389-94F077AEDBF7}"/>
            </a:ext>
          </a:extLst>
        </xdr:cNvPr>
        <xdr:cNvSpPr>
          <a:spLocks noChangeAspect="1"/>
        </xdr:cNvSpPr>
      </xdr:nvSpPr>
      <xdr:spPr>
        <a:xfrm rot="16200000">
          <a:off x="12520483" y="132655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8754</xdr:colOff>
      <xdr:row>4</xdr:row>
      <xdr:rowOff>318825</xdr:rowOff>
    </xdr:from>
    <xdr:to>
      <xdr:col>34</xdr:col>
      <xdr:colOff>179655</xdr:colOff>
      <xdr:row>6</xdr:row>
      <xdr:rowOff>4620</xdr:rowOff>
    </xdr:to>
    <xdr:sp macro="" textlink="">
      <xdr:nvSpPr>
        <xdr:cNvPr id="611" name="Rektangel 610">
          <a:extLst>
            <a:ext uri="{FF2B5EF4-FFF2-40B4-BE49-F238E27FC236}">
              <a16:creationId xmlns:a16="http://schemas.microsoft.com/office/drawing/2014/main" id="{374D08D9-4EE9-4F58-9C66-6BDA939BAC8D}"/>
            </a:ext>
          </a:extLst>
        </xdr:cNvPr>
        <xdr:cNvSpPr>
          <a:spLocks noChangeAspect="1"/>
        </xdr:cNvSpPr>
      </xdr:nvSpPr>
      <xdr:spPr>
        <a:xfrm rot="16200000">
          <a:off x="12527617" y="1875081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238498</xdr:colOff>
      <xdr:row>3</xdr:row>
      <xdr:rowOff>233220</xdr:rowOff>
    </xdr:from>
    <xdr:to>
      <xdr:col>35</xdr:col>
      <xdr:colOff>8754</xdr:colOff>
      <xdr:row>6</xdr:row>
      <xdr:rowOff>4620</xdr:rowOff>
    </xdr:to>
    <xdr:sp macro="" textlink="">
      <xdr:nvSpPr>
        <xdr:cNvPr id="612" name="Rektangel 611">
          <a:extLst>
            <a:ext uri="{FF2B5EF4-FFF2-40B4-BE49-F238E27FC236}">
              <a16:creationId xmlns:a16="http://schemas.microsoft.com/office/drawing/2014/main" id="{CF20AC99-3709-4103-AD71-9F7C2E8E318D}"/>
            </a:ext>
          </a:extLst>
        </xdr:cNvPr>
        <xdr:cNvSpPr/>
      </xdr:nvSpPr>
      <xdr:spPr>
        <a:xfrm rot="16200000">
          <a:off x="12704092" y="1842744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165276</xdr:colOff>
      <xdr:row>4</xdr:row>
      <xdr:rowOff>162483</xdr:rowOff>
    </xdr:from>
    <xdr:to>
      <xdr:col>13</xdr:col>
      <xdr:colOff>332916</xdr:colOff>
      <xdr:row>5</xdr:row>
      <xdr:rowOff>375843</xdr:rowOff>
    </xdr:to>
    <xdr:sp macro="" textlink="">
      <xdr:nvSpPr>
        <xdr:cNvPr id="613" name="Rektangel 612">
          <a:extLst>
            <a:ext uri="{FF2B5EF4-FFF2-40B4-BE49-F238E27FC236}">
              <a16:creationId xmlns:a16="http://schemas.microsoft.com/office/drawing/2014/main" id="{4695F631-A51F-457E-A36C-1037EE8C1257}"/>
            </a:ext>
          </a:extLst>
        </xdr:cNvPr>
        <xdr:cNvSpPr>
          <a:spLocks noChangeAspect="1"/>
        </xdr:cNvSpPr>
      </xdr:nvSpPr>
      <xdr:spPr>
        <a:xfrm>
          <a:off x="4277759" y="1771436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156515</xdr:colOff>
      <xdr:row>2</xdr:row>
      <xdr:rowOff>209441</xdr:rowOff>
    </xdr:from>
    <xdr:to>
      <xdr:col>12</xdr:col>
      <xdr:colOff>363543</xdr:colOff>
      <xdr:row>4</xdr:row>
      <xdr:rowOff>67235</xdr:rowOff>
    </xdr:to>
    <xdr:sp macro="" textlink="">
      <xdr:nvSpPr>
        <xdr:cNvPr id="614" name="Rektangel 613">
          <a:extLst>
            <a:ext uri="{FF2B5EF4-FFF2-40B4-BE49-F238E27FC236}">
              <a16:creationId xmlns:a16="http://schemas.microsoft.com/office/drawing/2014/main" id="{AE69172C-3D2F-4931-AF1B-737C6B87FA58}"/>
            </a:ext>
          </a:extLst>
        </xdr:cNvPr>
        <xdr:cNvSpPr>
          <a:spLocks noChangeAspect="1"/>
        </xdr:cNvSpPr>
      </xdr:nvSpPr>
      <xdr:spPr>
        <a:xfrm>
          <a:off x="4268998" y="1058968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22105</xdr:colOff>
      <xdr:row>2</xdr:row>
      <xdr:rowOff>210235</xdr:rowOff>
    </xdr:from>
    <xdr:to>
      <xdr:col>15</xdr:col>
      <xdr:colOff>229133</xdr:colOff>
      <xdr:row>4</xdr:row>
      <xdr:rowOff>68029</xdr:rowOff>
    </xdr:to>
    <xdr:sp macro="" textlink="">
      <xdr:nvSpPr>
        <xdr:cNvPr id="635" name="Rektangel 634">
          <a:extLst>
            <a:ext uri="{FF2B5EF4-FFF2-40B4-BE49-F238E27FC236}">
              <a16:creationId xmlns:a16="http://schemas.microsoft.com/office/drawing/2014/main" id="{6FC44E7E-AA4D-4338-97DF-D13E31F63EA7}"/>
            </a:ext>
          </a:extLst>
        </xdr:cNvPr>
        <xdr:cNvSpPr>
          <a:spLocks noChangeAspect="1"/>
        </xdr:cNvSpPr>
      </xdr:nvSpPr>
      <xdr:spPr>
        <a:xfrm>
          <a:off x="5273727" y="1059762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25426</xdr:colOff>
      <xdr:row>4</xdr:row>
      <xdr:rowOff>165306</xdr:rowOff>
    </xdr:from>
    <xdr:to>
      <xdr:col>16</xdr:col>
      <xdr:colOff>193066</xdr:colOff>
      <xdr:row>5</xdr:row>
      <xdr:rowOff>378953</xdr:rowOff>
    </xdr:to>
    <xdr:sp macro="" textlink="">
      <xdr:nvSpPr>
        <xdr:cNvPr id="636" name="Rektangel 635">
          <a:extLst>
            <a:ext uri="{FF2B5EF4-FFF2-40B4-BE49-F238E27FC236}">
              <a16:creationId xmlns:a16="http://schemas.microsoft.com/office/drawing/2014/main" id="{A26E6D24-9EFF-43C9-B9F8-60091FD70A3C}"/>
            </a:ext>
          </a:extLst>
        </xdr:cNvPr>
        <xdr:cNvSpPr>
          <a:spLocks noChangeAspect="1"/>
        </xdr:cNvSpPr>
      </xdr:nvSpPr>
      <xdr:spPr>
        <a:xfrm>
          <a:off x="5277048" y="1774259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259103</xdr:colOff>
      <xdr:row>2</xdr:row>
      <xdr:rowOff>263292</xdr:rowOff>
    </xdr:from>
    <xdr:to>
      <xdr:col>17</xdr:col>
      <xdr:colOff>324610</xdr:colOff>
      <xdr:row>4</xdr:row>
      <xdr:rowOff>54479</xdr:rowOff>
    </xdr:to>
    <xdr:sp macro="" textlink="">
      <xdr:nvSpPr>
        <xdr:cNvPr id="637" name="Rektangel 636">
          <a:extLst>
            <a:ext uri="{FF2B5EF4-FFF2-40B4-BE49-F238E27FC236}">
              <a16:creationId xmlns:a16="http://schemas.microsoft.com/office/drawing/2014/main" id="{1CD15023-5A87-4D08-92B0-53364140B894}"/>
            </a:ext>
          </a:extLst>
        </xdr:cNvPr>
        <xdr:cNvSpPr>
          <a:spLocks noChangeAspect="1"/>
        </xdr:cNvSpPr>
      </xdr:nvSpPr>
      <xdr:spPr>
        <a:xfrm>
          <a:off x="6270150" y="1112819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329419</xdr:colOff>
      <xdr:row>4</xdr:row>
      <xdr:rowOff>196553</xdr:rowOff>
    </xdr:from>
    <xdr:to>
      <xdr:col>21</xdr:col>
      <xdr:colOff>15214</xdr:colOff>
      <xdr:row>5</xdr:row>
      <xdr:rowOff>367453</xdr:rowOff>
    </xdr:to>
    <xdr:sp macro="" textlink="">
      <xdr:nvSpPr>
        <xdr:cNvPr id="638" name="Rektangel 637">
          <a:extLst>
            <a:ext uri="{FF2B5EF4-FFF2-40B4-BE49-F238E27FC236}">
              <a16:creationId xmlns:a16="http://schemas.microsoft.com/office/drawing/2014/main" id="{752065CB-6729-4EBD-91E3-237CAC915FCA}"/>
            </a:ext>
          </a:extLst>
        </xdr:cNvPr>
        <xdr:cNvSpPr>
          <a:spLocks noChangeAspect="1"/>
        </xdr:cNvSpPr>
      </xdr:nvSpPr>
      <xdr:spPr>
        <a:xfrm>
          <a:off x="7479605" y="1805506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208692</xdr:colOff>
      <xdr:row>4</xdr:row>
      <xdr:rowOff>206160</xdr:rowOff>
    </xdr:from>
    <xdr:to>
      <xdr:col>19</xdr:col>
      <xdr:colOff>274198</xdr:colOff>
      <xdr:row>5</xdr:row>
      <xdr:rowOff>377060</xdr:rowOff>
    </xdr:to>
    <xdr:sp macro="" textlink="">
      <xdr:nvSpPr>
        <xdr:cNvPr id="639" name="Rektangel 638">
          <a:extLst>
            <a:ext uri="{FF2B5EF4-FFF2-40B4-BE49-F238E27FC236}">
              <a16:creationId xmlns:a16="http://schemas.microsoft.com/office/drawing/2014/main" id="{D0AD2C68-79CB-4D17-BF02-43C57F78F4BD}"/>
            </a:ext>
          </a:extLst>
        </xdr:cNvPr>
        <xdr:cNvSpPr>
          <a:spLocks noChangeAspect="1"/>
        </xdr:cNvSpPr>
      </xdr:nvSpPr>
      <xdr:spPr>
        <a:xfrm>
          <a:off x="6979165" y="1815113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84221</xdr:colOff>
      <xdr:row>5</xdr:row>
      <xdr:rowOff>244133</xdr:rowOff>
    </xdr:from>
    <xdr:to>
      <xdr:col>23</xdr:col>
      <xdr:colOff>235334</xdr:colOff>
      <xdr:row>6</xdr:row>
      <xdr:rowOff>7133</xdr:rowOff>
    </xdr:to>
    <xdr:sp macro="" textlink="">
      <xdr:nvSpPr>
        <xdr:cNvPr id="640" name="Rektangel 639">
          <a:extLst>
            <a:ext uri="{FF2B5EF4-FFF2-40B4-BE49-F238E27FC236}">
              <a16:creationId xmlns:a16="http://schemas.microsoft.com/office/drawing/2014/main" id="{14376C16-798A-45E2-B552-C5931153DC82}"/>
            </a:ext>
          </a:extLst>
        </xdr:cNvPr>
        <xdr:cNvSpPr>
          <a:spLocks noChangeAspect="1"/>
        </xdr:cNvSpPr>
      </xdr:nvSpPr>
      <xdr:spPr>
        <a:xfrm>
          <a:off x="7993832" y="2232799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282610</xdr:colOff>
      <xdr:row>4</xdr:row>
      <xdr:rowOff>148747</xdr:rowOff>
    </xdr:from>
    <xdr:to>
      <xdr:col>18</xdr:col>
      <xdr:colOff>108637</xdr:colOff>
      <xdr:row>6</xdr:row>
      <xdr:rowOff>6543</xdr:rowOff>
    </xdr:to>
    <xdr:sp macro="" textlink="">
      <xdr:nvSpPr>
        <xdr:cNvPr id="641" name="Rektangel 640">
          <a:extLst>
            <a:ext uri="{FF2B5EF4-FFF2-40B4-BE49-F238E27FC236}">
              <a16:creationId xmlns:a16="http://schemas.microsoft.com/office/drawing/2014/main" id="{8FF4E0BB-A665-4EE7-971E-F8C29C871E76}"/>
            </a:ext>
          </a:extLst>
        </xdr:cNvPr>
        <xdr:cNvSpPr>
          <a:spLocks noChangeAspect="1"/>
        </xdr:cNvSpPr>
      </xdr:nvSpPr>
      <xdr:spPr>
        <a:xfrm>
          <a:off x="6293657" y="1757700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76123</xdr:colOff>
      <xdr:row>4</xdr:row>
      <xdr:rowOff>171418</xdr:rowOff>
    </xdr:from>
    <xdr:to>
      <xdr:col>10</xdr:col>
      <xdr:colOff>243763</xdr:colOff>
      <xdr:row>6</xdr:row>
      <xdr:rowOff>5993</xdr:rowOff>
    </xdr:to>
    <xdr:sp macro="" textlink="">
      <xdr:nvSpPr>
        <xdr:cNvPr id="642" name="Rektangel 641">
          <a:extLst>
            <a:ext uri="{FF2B5EF4-FFF2-40B4-BE49-F238E27FC236}">
              <a16:creationId xmlns:a16="http://schemas.microsoft.com/office/drawing/2014/main" id="{D3A648AF-F41D-4CCA-B15E-44A2243C1261}"/>
            </a:ext>
          </a:extLst>
        </xdr:cNvPr>
        <xdr:cNvSpPr>
          <a:spLocks noChangeAspect="1"/>
        </xdr:cNvSpPr>
      </xdr:nvSpPr>
      <xdr:spPr>
        <a:xfrm>
          <a:off x="3049468" y="1780371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74653</xdr:colOff>
      <xdr:row>2</xdr:row>
      <xdr:rowOff>252129</xdr:rowOff>
    </xdr:from>
    <xdr:to>
      <xdr:col>9</xdr:col>
      <xdr:colOff>135611</xdr:colOff>
      <xdr:row>4</xdr:row>
      <xdr:rowOff>62972</xdr:rowOff>
    </xdr:to>
    <xdr:sp macro="" textlink="">
      <xdr:nvSpPr>
        <xdr:cNvPr id="643" name="Rektangel 642">
          <a:extLst>
            <a:ext uri="{FF2B5EF4-FFF2-40B4-BE49-F238E27FC236}">
              <a16:creationId xmlns:a16="http://schemas.microsoft.com/office/drawing/2014/main" id="{596A3B64-4F8F-4842-8380-9AAB9A6D15FE}"/>
            </a:ext>
          </a:extLst>
        </xdr:cNvPr>
        <xdr:cNvSpPr>
          <a:spLocks noChangeAspect="1"/>
        </xdr:cNvSpPr>
      </xdr:nvSpPr>
      <xdr:spPr>
        <a:xfrm>
          <a:off x="3047998" y="1101656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196950</xdr:colOff>
      <xdr:row>2</xdr:row>
      <xdr:rowOff>205390</xdr:rowOff>
    </xdr:from>
    <xdr:to>
      <xdr:col>11</xdr:col>
      <xdr:colOff>24264</xdr:colOff>
      <xdr:row>4</xdr:row>
      <xdr:rowOff>63184</xdr:rowOff>
    </xdr:to>
    <xdr:sp macro="" textlink="">
      <xdr:nvSpPr>
        <xdr:cNvPr id="644" name="Rektangel 643">
          <a:extLst>
            <a:ext uri="{FF2B5EF4-FFF2-40B4-BE49-F238E27FC236}">
              <a16:creationId xmlns:a16="http://schemas.microsoft.com/office/drawing/2014/main" id="{3CE2A23E-00CE-4464-82C0-BC5850317412}"/>
            </a:ext>
          </a:extLst>
        </xdr:cNvPr>
        <xdr:cNvSpPr>
          <a:spLocks noChangeAspect="1"/>
        </xdr:cNvSpPr>
      </xdr:nvSpPr>
      <xdr:spPr>
        <a:xfrm>
          <a:off x="3550007" y="1054917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3258</xdr:colOff>
      <xdr:row>4</xdr:row>
      <xdr:rowOff>333226</xdr:rowOff>
    </xdr:from>
    <xdr:to>
      <xdr:col>7</xdr:col>
      <xdr:colOff>372762</xdr:colOff>
      <xdr:row>5</xdr:row>
      <xdr:rowOff>376117</xdr:rowOff>
    </xdr:to>
    <xdr:sp macro="" textlink="">
      <xdr:nvSpPr>
        <xdr:cNvPr id="645" name="Rektangel 644">
          <a:extLst>
            <a:ext uri="{FF2B5EF4-FFF2-40B4-BE49-F238E27FC236}">
              <a16:creationId xmlns:a16="http://schemas.microsoft.com/office/drawing/2014/main" id="{A49298FF-C8FC-4860-BF7B-10DA9219B1CE}"/>
            </a:ext>
          </a:extLst>
        </xdr:cNvPr>
        <xdr:cNvSpPr>
          <a:spLocks noChangeAspect="1"/>
        </xdr:cNvSpPr>
      </xdr:nvSpPr>
      <xdr:spPr>
        <a:xfrm>
          <a:off x="2596890" y="1942179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293964</xdr:colOff>
      <xdr:row>3</xdr:row>
      <xdr:rowOff>207508</xdr:rowOff>
    </xdr:from>
    <xdr:to>
      <xdr:col>27</xdr:col>
      <xdr:colOff>128538</xdr:colOff>
      <xdr:row>5</xdr:row>
      <xdr:rowOff>375148</xdr:rowOff>
    </xdr:to>
    <xdr:sp macro="" textlink="">
      <xdr:nvSpPr>
        <xdr:cNvPr id="646" name="Rektangel 645">
          <a:extLst>
            <a:ext uri="{FF2B5EF4-FFF2-40B4-BE49-F238E27FC236}">
              <a16:creationId xmlns:a16="http://schemas.microsoft.com/office/drawing/2014/main" id="{1FB7D357-D485-410E-A020-2001FD07B1A3}"/>
            </a:ext>
          </a:extLst>
        </xdr:cNvPr>
        <xdr:cNvSpPr>
          <a:spLocks noChangeAspect="1"/>
        </xdr:cNvSpPr>
      </xdr:nvSpPr>
      <xdr:spPr>
        <a:xfrm rot="16200000">
          <a:off x="9555894" y="1603281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372984</xdr:colOff>
      <xdr:row>3</xdr:row>
      <xdr:rowOff>36583</xdr:rowOff>
    </xdr:from>
    <xdr:to>
      <xdr:col>25</xdr:col>
      <xdr:colOff>185113</xdr:colOff>
      <xdr:row>4</xdr:row>
      <xdr:rowOff>97541</xdr:rowOff>
    </xdr:to>
    <xdr:sp macro="" textlink="">
      <xdr:nvSpPr>
        <xdr:cNvPr id="647" name="Rektangel 646">
          <a:extLst>
            <a:ext uri="{FF2B5EF4-FFF2-40B4-BE49-F238E27FC236}">
              <a16:creationId xmlns:a16="http://schemas.microsoft.com/office/drawing/2014/main" id="{0BE27C6C-C3CD-4716-9964-76968ABC5236}"/>
            </a:ext>
          </a:extLst>
        </xdr:cNvPr>
        <xdr:cNvSpPr>
          <a:spLocks noChangeAspect="1"/>
        </xdr:cNvSpPr>
      </xdr:nvSpPr>
      <xdr:spPr>
        <a:xfrm rot="16200000">
          <a:off x="9107463" y="1200381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370856</xdr:colOff>
      <xdr:row>4</xdr:row>
      <xdr:rowOff>175122</xdr:rowOff>
    </xdr:from>
    <xdr:to>
      <xdr:col>25</xdr:col>
      <xdr:colOff>229936</xdr:colOff>
      <xdr:row>6</xdr:row>
      <xdr:rowOff>2436</xdr:rowOff>
    </xdr:to>
    <xdr:sp macro="" textlink="">
      <xdr:nvSpPr>
        <xdr:cNvPr id="648" name="Rektangel 647">
          <a:extLst>
            <a:ext uri="{FF2B5EF4-FFF2-40B4-BE49-F238E27FC236}">
              <a16:creationId xmlns:a16="http://schemas.microsoft.com/office/drawing/2014/main" id="{91A59C72-1BA6-4B9A-8625-9729F5078E01}"/>
            </a:ext>
          </a:extLst>
        </xdr:cNvPr>
        <xdr:cNvSpPr>
          <a:spLocks noChangeAspect="1"/>
        </xdr:cNvSpPr>
      </xdr:nvSpPr>
      <xdr:spPr>
        <a:xfrm rot="16200000">
          <a:off x="9055776" y="1768192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185921</xdr:colOff>
      <xdr:row>3</xdr:row>
      <xdr:rowOff>203211</xdr:rowOff>
    </xdr:from>
    <xdr:to>
      <xdr:col>29</xdr:col>
      <xdr:colOff>18569</xdr:colOff>
      <xdr:row>5</xdr:row>
      <xdr:rowOff>370851</xdr:rowOff>
    </xdr:to>
    <xdr:sp macro="" textlink="">
      <xdr:nvSpPr>
        <xdr:cNvPr id="649" name="Rektangel 648">
          <a:extLst>
            <a:ext uri="{FF2B5EF4-FFF2-40B4-BE49-F238E27FC236}">
              <a16:creationId xmlns:a16="http://schemas.microsoft.com/office/drawing/2014/main" id="{996954C2-56C0-431E-BFB1-AECB9EAF3A66}"/>
            </a:ext>
          </a:extLst>
        </xdr:cNvPr>
        <xdr:cNvSpPr>
          <a:spLocks noChangeAspect="1"/>
        </xdr:cNvSpPr>
      </xdr:nvSpPr>
      <xdr:spPr>
        <a:xfrm rot="16200000">
          <a:off x="10206314" y="1599947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106310</xdr:colOff>
      <xdr:row>3</xdr:row>
      <xdr:rowOff>207804</xdr:rowOff>
    </xdr:from>
    <xdr:to>
      <xdr:col>30</xdr:col>
      <xdr:colOff>319670</xdr:colOff>
      <xdr:row>5</xdr:row>
      <xdr:rowOff>377178</xdr:rowOff>
    </xdr:to>
    <xdr:sp macro="" textlink="">
      <xdr:nvSpPr>
        <xdr:cNvPr id="650" name="Rektangel 649">
          <a:extLst>
            <a:ext uri="{FF2B5EF4-FFF2-40B4-BE49-F238E27FC236}">
              <a16:creationId xmlns:a16="http://schemas.microsoft.com/office/drawing/2014/main" id="{037CCDC3-A5FE-4A99-8A74-2A8C61FE8E3D}"/>
            </a:ext>
          </a:extLst>
        </xdr:cNvPr>
        <xdr:cNvSpPr>
          <a:spLocks noChangeAspect="1"/>
        </xdr:cNvSpPr>
      </xdr:nvSpPr>
      <xdr:spPr>
        <a:xfrm rot="16200000">
          <a:off x="10885761" y="1604907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19987</xdr:colOff>
      <xdr:row>3</xdr:row>
      <xdr:rowOff>33339</xdr:rowOff>
    </xdr:from>
    <xdr:to>
      <xdr:col>32</xdr:col>
      <xdr:colOff>192174</xdr:colOff>
      <xdr:row>4</xdr:row>
      <xdr:rowOff>98846</xdr:rowOff>
    </xdr:to>
    <xdr:sp macro="" textlink="">
      <xdr:nvSpPr>
        <xdr:cNvPr id="651" name="Rektangel 650">
          <a:extLst>
            <a:ext uri="{FF2B5EF4-FFF2-40B4-BE49-F238E27FC236}">
              <a16:creationId xmlns:a16="http://schemas.microsoft.com/office/drawing/2014/main" id="{16505941-4CAA-44FD-95FA-800972209E8E}"/>
            </a:ext>
          </a:extLst>
        </xdr:cNvPr>
        <xdr:cNvSpPr>
          <a:spLocks noChangeAspect="1"/>
        </xdr:cNvSpPr>
      </xdr:nvSpPr>
      <xdr:spPr>
        <a:xfrm rot="16200000">
          <a:off x="11780067" y="1209239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9294</xdr:colOff>
      <xdr:row>4</xdr:row>
      <xdr:rowOff>171067</xdr:rowOff>
    </xdr:from>
    <xdr:to>
      <xdr:col>32</xdr:col>
      <xdr:colOff>246802</xdr:colOff>
      <xdr:row>5</xdr:row>
      <xdr:rowOff>376807</xdr:rowOff>
    </xdr:to>
    <xdr:sp macro="" textlink="">
      <xdr:nvSpPr>
        <xdr:cNvPr id="652" name="Rektangel 651">
          <a:extLst>
            <a:ext uri="{FF2B5EF4-FFF2-40B4-BE49-F238E27FC236}">
              <a16:creationId xmlns:a16="http://schemas.microsoft.com/office/drawing/2014/main" id="{D7FFF6E8-4608-4AE5-A9BA-08ACA04199C5}"/>
            </a:ext>
          </a:extLst>
        </xdr:cNvPr>
        <xdr:cNvSpPr>
          <a:spLocks noChangeAspect="1"/>
        </xdr:cNvSpPr>
      </xdr:nvSpPr>
      <xdr:spPr>
        <a:xfrm rot="16200000">
          <a:off x="11731918" y="1764136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379273</xdr:colOff>
      <xdr:row>3</xdr:row>
      <xdr:rowOff>141512</xdr:rowOff>
    </xdr:from>
    <xdr:to>
      <xdr:col>34</xdr:col>
      <xdr:colOff>170461</xdr:colOff>
      <xdr:row>4</xdr:row>
      <xdr:rowOff>207019</xdr:rowOff>
    </xdr:to>
    <xdr:sp macro="" textlink="">
      <xdr:nvSpPr>
        <xdr:cNvPr id="653" name="Rektangel 652">
          <a:extLst>
            <a:ext uri="{FF2B5EF4-FFF2-40B4-BE49-F238E27FC236}">
              <a16:creationId xmlns:a16="http://schemas.microsoft.com/office/drawing/2014/main" id="{9FDA3A68-54BE-456F-A90E-68DC19D04828}"/>
            </a:ext>
          </a:extLst>
        </xdr:cNvPr>
        <xdr:cNvSpPr>
          <a:spLocks noChangeAspect="1"/>
        </xdr:cNvSpPr>
      </xdr:nvSpPr>
      <xdr:spPr>
        <a:xfrm rot="16200000">
          <a:off x="12518423" y="1318055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6694</xdr:colOff>
      <xdr:row>4</xdr:row>
      <xdr:rowOff>310330</xdr:rowOff>
    </xdr:from>
    <xdr:to>
      <xdr:col>34</xdr:col>
      <xdr:colOff>177595</xdr:colOff>
      <xdr:row>5</xdr:row>
      <xdr:rowOff>375837</xdr:rowOff>
    </xdr:to>
    <xdr:sp macro="" textlink="">
      <xdr:nvSpPr>
        <xdr:cNvPr id="654" name="Rektangel 653">
          <a:extLst>
            <a:ext uri="{FF2B5EF4-FFF2-40B4-BE49-F238E27FC236}">
              <a16:creationId xmlns:a16="http://schemas.microsoft.com/office/drawing/2014/main" id="{D5C09496-2BA8-42D1-96A2-A1DE4C274488}"/>
            </a:ext>
          </a:extLst>
        </xdr:cNvPr>
        <xdr:cNvSpPr>
          <a:spLocks noChangeAspect="1"/>
        </xdr:cNvSpPr>
      </xdr:nvSpPr>
      <xdr:spPr>
        <a:xfrm rot="16200000">
          <a:off x="12525557" y="1866586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236438</xdr:colOff>
      <xdr:row>3</xdr:row>
      <xdr:rowOff>224725</xdr:rowOff>
    </xdr:from>
    <xdr:to>
      <xdr:col>35</xdr:col>
      <xdr:colOff>6694</xdr:colOff>
      <xdr:row>5</xdr:row>
      <xdr:rowOff>375837</xdr:rowOff>
    </xdr:to>
    <xdr:sp macro="" textlink="">
      <xdr:nvSpPr>
        <xdr:cNvPr id="655" name="Rektangel 654">
          <a:extLst>
            <a:ext uri="{FF2B5EF4-FFF2-40B4-BE49-F238E27FC236}">
              <a16:creationId xmlns:a16="http://schemas.microsoft.com/office/drawing/2014/main" id="{C64A95BE-1373-41E3-B857-6633DB3C11C6}"/>
            </a:ext>
          </a:extLst>
        </xdr:cNvPr>
        <xdr:cNvSpPr/>
      </xdr:nvSpPr>
      <xdr:spPr>
        <a:xfrm rot="16200000">
          <a:off x="12702032" y="1834249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163216</xdr:colOff>
      <xdr:row>4</xdr:row>
      <xdr:rowOff>153988</xdr:rowOff>
    </xdr:from>
    <xdr:to>
      <xdr:col>13</xdr:col>
      <xdr:colOff>330856</xdr:colOff>
      <xdr:row>5</xdr:row>
      <xdr:rowOff>367348</xdr:rowOff>
    </xdr:to>
    <xdr:sp macro="" textlink="">
      <xdr:nvSpPr>
        <xdr:cNvPr id="656" name="Rektangel 655">
          <a:extLst>
            <a:ext uri="{FF2B5EF4-FFF2-40B4-BE49-F238E27FC236}">
              <a16:creationId xmlns:a16="http://schemas.microsoft.com/office/drawing/2014/main" id="{75CAF242-FA43-429D-AF22-D8F60F82B794}"/>
            </a:ext>
          </a:extLst>
        </xdr:cNvPr>
        <xdr:cNvSpPr>
          <a:spLocks noChangeAspect="1"/>
        </xdr:cNvSpPr>
      </xdr:nvSpPr>
      <xdr:spPr>
        <a:xfrm>
          <a:off x="4275699" y="1762941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154455</xdr:colOff>
      <xdr:row>2</xdr:row>
      <xdr:rowOff>200946</xdr:rowOff>
    </xdr:from>
    <xdr:to>
      <xdr:col>12</xdr:col>
      <xdr:colOff>361483</xdr:colOff>
      <xdr:row>4</xdr:row>
      <xdr:rowOff>58740</xdr:rowOff>
    </xdr:to>
    <xdr:sp macro="" textlink="">
      <xdr:nvSpPr>
        <xdr:cNvPr id="756" name="Rektangel 755">
          <a:extLst>
            <a:ext uri="{FF2B5EF4-FFF2-40B4-BE49-F238E27FC236}">
              <a16:creationId xmlns:a16="http://schemas.microsoft.com/office/drawing/2014/main" id="{47A3188F-C7F5-4375-A15D-3437D375D7F2}"/>
            </a:ext>
          </a:extLst>
        </xdr:cNvPr>
        <xdr:cNvSpPr>
          <a:spLocks noChangeAspect="1"/>
        </xdr:cNvSpPr>
      </xdr:nvSpPr>
      <xdr:spPr>
        <a:xfrm>
          <a:off x="4266938" y="1050473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20045</xdr:colOff>
      <xdr:row>2</xdr:row>
      <xdr:rowOff>201740</xdr:rowOff>
    </xdr:from>
    <xdr:to>
      <xdr:col>15</xdr:col>
      <xdr:colOff>227073</xdr:colOff>
      <xdr:row>4</xdr:row>
      <xdr:rowOff>59534</xdr:rowOff>
    </xdr:to>
    <xdr:sp macro="" textlink="">
      <xdr:nvSpPr>
        <xdr:cNvPr id="757" name="Rektangel 756">
          <a:extLst>
            <a:ext uri="{FF2B5EF4-FFF2-40B4-BE49-F238E27FC236}">
              <a16:creationId xmlns:a16="http://schemas.microsoft.com/office/drawing/2014/main" id="{BE2B6C95-3743-4ACB-9533-0EE194D442D8}"/>
            </a:ext>
          </a:extLst>
        </xdr:cNvPr>
        <xdr:cNvSpPr>
          <a:spLocks noChangeAspect="1"/>
        </xdr:cNvSpPr>
      </xdr:nvSpPr>
      <xdr:spPr>
        <a:xfrm>
          <a:off x="5271667" y="1051267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23366</xdr:colOff>
      <xdr:row>4</xdr:row>
      <xdr:rowOff>156811</xdr:rowOff>
    </xdr:from>
    <xdr:to>
      <xdr:col>16</xdr:col>
      <xdr:colOff>191006</xdr:colOff>
      <xdr:row>5</xdr:row>
      <xdr:rowOff>370458</xdr:rowOff>
    </xdr:to>
    <xdr:sp macro="" textlink="">
      <xdr:nvSpPr>
        <xdr:cNvPr id="758" name="Rektangel 757">
          <a:extLst>
            <a:ext uri="{FF2B5EF4-FFF2-40B4-BE49-F238E27FC236}">
              <a16:creationId xmlns:a16="http://schemas.microsoft.com/office/drawing/2014/main" id="{F2000D3D-1E11-435C-90A6-822FB61C00B6}"/>
            </a:ext>
          </a:extLst>
        </xdr:cNvPr>
        <xdr:cNvSpPr>
          <a:spLocks noChangeAspect="1"/>
        </xdr:cNvSpPr>
      </xdr:nvSpPr>
      <xdr:spPr>
        <a:xfrm>
          <a:off x="5274988" y="1765764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257043</xdr:colOff>
      <xdr:row>2</xdr:row>
      <xdr:rowOff>254797</xdr:rowOff>
    </xdr:from>
    <xdr:to>
      <xdr:col>17</xdr:col>
      <xdr:colOff>322550</xdr:colOff>
      <xdr:row>4</xdr:row>
      <xdr:rowOff>45984</xdr:rowOff>
    </xdr:to>
    <xdr:sp macro="" textlink="">
      <xdr:nvSpPr>
        <xdr:cNvPr id="759" name="Rektangel 758">
          <a:extLst>
            <a:ext uri="{FF2B5EF4-FFF2-40B4-BE49-F238E27FC236}">
              <a16:creationId xmlns:a16="http://schemas.microsoft.com/office/drawing/2014/main" id="{6E557D9E-B40A-497C-93A1-1538F37E425A}"/>
            </a:ext>
          </a:extLst>
        </xdr:cNvPr>
        <xdr:cNvSpPr>
          <a:spLocks noChangeAspect="1"/>
        </xdr:cNvSpPr>
      </xdr:nvSpPr>
      <xdr:spPr>
        <a:xfrm>
          <a:off x="6268090" y="1104324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327359</xdr:colOff>
      <xdr:row>4</xdr:row>
      <xdr:rowOff>188058</xdr:rowOff>
    </xdr:from>
    <xdr:to>
      <xdr:col>21</xdr:col>
      <xdr:colOff>13154</xdr:colOff>
      <xdr:row>5</xdr:row>
      <xdr:rowOff>358958</xdr:rowOff>
    </xdr:to>
    <xdr:sp macro="" textlink="">
      <xdr:nvSpPr>
        <xdr:cNvPr id="760" name="Rektangel 759">
          <a:extLst>
            <a:ext uri="{FF2B5EF4-FFF2-40B4-BE49-F238E27FC236}">
              <a16:creationId xmlns:a16="http://schemas.microsoft.com/office/drawing/2014/main" id="{AE68680A-1AA5-441F-8F09-C88434295A75}"/>
            </a:ext>
          </a:extLst>
        </xdr:cNvPr>
        <xdr:cNvSpPr>
          <a:spLocks noChangeAspect="1"/>
        </xdr:cNvSpPr>
      </xdr:nvSpPr>
      <xdr:spPr>
        <a:xfrm>
          <a:off x="7477545" y="1797011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206632</xdr:colOff>
      <xdr:row>4</xdr:row>
      <xdr:rowOff>197665</xdr:rowOff>
    </xdr:from>
    <xdr:to>
      <xdr:col>19</xdr:col>
      <xdr:colOff>272138</xdr:colOff>
      <xdr:row>5</xdr:row>
      <xdr:rowOff>368565</xdr:rowOff>
    </xdr:to>
    <xdr:sp macro="" textlink="">
      <xdr:nvSpPr>
        <xdr:cNvPr id="761" name="Rektangel 760">
          <a:extLst>
            <a:ext uri="{FF2B5EF4-FFF2-40B4-BE49-F238E27FC236}">
              <a16:creationId xmlns:a16="http://schemas.microsoft.com/office/drawing/2014/main" id="{BD6967E3-9A9E-4283-86C2-9FB007665878}"/>
            </a:ext>
          </a:extLst>
        </xdr:cNvPr>
        <xdr:cNvSpPr>
          <a:spLocks noChangeAspect="1"/>
        </xdr:cNvSpPr>
      </xdr:nvSpPr>
      <xdr:spPr>
        <a:xfrm>
          <a:off x="6977105" y="1806618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82161</xdr:colOff>
      <xdr:row>5</xdr:row>
      <xdr:rowOff>235638</xdr:rowOff>
    </xdr:from>
    <xdr:to>
      <xdr:col>23</xdr:col>
      <xdr:colOff>233274</xdr:colOff>
      <xdr:row>5</xdr:row>
      <xdr:rowOff>378350</xdr:rowOff>
    </xdr:to>
    <xdr:sp macro="" textlink="">
      <xdr:nvSpPr>
        <xdr:cNvPr id="762" name="Rektangel 761">
          <a:extLst>
            <a:ext uri="{FF2B5EF4-FFF2-40B4-BE49-F238E27FC236}">
              <a16:creationId xmlns:a16="http://schemas.microsoft.com/office/drawing/2014/main" id="{91369C32-133C-40D8-8B51-AD1BD6361DBC}"/>
            </a:ext>
          </a:extLst>
        </xdr:cNvPr>
        <xdr:cNvSpPr>
          <a:spLocks noChangeAspect="1"/>
        </xdr:cNvSpPr>
      </xdr:nvSpPr>
      <xdr:spPr>
        <a:xfrm>
          <a:off x="7991772" y="2224304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280550</xdr:colOff>
      <xdr:row>4</xdr:row>
      <xdr:rowOff>140252</xdr:rowOff>
    </xdr:from>
    <xdr:to>
      <xdr:col>18</xdr:col>
      <xdr:colOff>106577</xdr:colOff>
      <xdr:row>5</xdr:row>
      <xdr:rowOff>377760</xdr:rowOff>
    </xdr:to>
    <xdr:sp macro="" textlink="">
      <xdr:nvSpPr>
        <xdr:cNvPr id="763" name="Rektangel 762">
          <a:extLst>
            <a:ext uri="{FF2B5EF4-FFF2-40B4-BE49-F238E27FC236}">
              <a16:creationId xmlns:a16="http://schemas.microsoft.com/office/drawing/2014/main" id="{D31C9CDA-FB6D-4D71-BA98-FF512E287064}"/>
            </a:ext>
          </a:extLst>
        </xdr:cNvPr>
        <xdr:cNvSpPr>
          <a:spLocks noChangeAspect="1"/>
        </xdr:cNvSpPr>
      </xdr:nvSpPr>
      <xdr:spPr>
        <a:xfrm>
          <a:off x="6291597" y="1749205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80500</xdr:colOff>
      <xdr:row>4</xdr:row>
      <xdr:rowOff>182230</xdr:rowOff>
    </xdr:from>
    <xdr:to>
      <xdr:col>10</xdr:col>
      <xdr:colOff>248140</xdr:colOff>
      <xdr:row>6</xdr:row>
      <xdr:rowOff>16805</xdr:rowOff>
    </xdr:to>
    <xdr:sp macro="" textlink="">
      <xdr:nvSpPr>
        <xdr:cNvPr id="764" name="Rektangel 763">
          <a:extLst>
            <a:ext uri="{FF2B5EF4-FFF2-40B4-BE49-F238E27FC236}">
              <a16:creationId xmlns:a16="http://schemas.microsoft.com/office/drawing/2014/main" id="{2A0A9D1F-FFAE-4C56-AECE-C21B8BFCE8B7}"/>
            </a:ext>
          </a:extLst>
        </xdr:cNvPr>
        <xdr:cNvSpPr>
          <a:spLocks noChangeAspect="1"/>
        </xdr:cNvSpPr>
      </xdr:nvSpPr>
      <xdr:spPr>
        <a:xfrm>
          <a:off x="3053845" y="1791183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79030</xdr:colOff>
      <xdr:row>2</xdr:row>
      <xdr:rowOff>262941</xdr:rowOff>
    </xdr:from>
    <xdr:to>
      <xdr:col>9</xdr:col>
      <xdr:colOff>139988</xdr:colOff>
      <xdr:row>4</xdr:row>
      <xdr:rowOff>73784</xdr:rowOff>
    </xdr:to>
    <xdr:sp macro="" textlink="">
      <xdr:nvSpPr>
        <xdr:cNvPr id="765" name="Rektangel 764">
          <a:extLst>
            <a:ext uri="{FF2B5EF4-FFF2-40B4-BE49-F238E27FC236}">
              <a16:creationId xmlns:a16="http://schemas.microsoft.com/office/drawing/2014/main" id="{E2C194B9-D3AE-4A00-AF47-F8A0E010F556}"/>
            </a:ext>
          </a:extLst>
        </xdr:cNvPr>
        <xdr:cNvSpPr>
          <a:spLocks noChangeAspect="1"/>
        </xdr:cNvSpPr>
      </xdr:nvSpPr>
      <xdr:spPr>
        <a:xfrm>
          <a:off x="3052375" y="1112468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201327</xdr:colOff>
      <xdr:row>2</xdr:row>
      <xdr:rowOff>216202</xdr:rowOff>
    </xdr:from>
    <xdr:to>
      <xdr:col>11</xdr:col>
      <xdr:colOff>28641</xdr:colOff>
      <xdr:row>4</xdr:row>
      <xdr:rowOff>73996</xdr:rowOff>
    </xdr:to>
    <xdr:sp macro="" textlink="">
      <xdr:nvSpPr>
        <xdr:cNvPr id="766" name="Rektangel 765">
          <a:extLst>
            <a:ext uri="{FF2B5EF4-FFF2-40B4-BE49-F238E27FC236}">
              <a16:creationId xmlns:a16="http://schemas.microsoft.com/office/drawing/2014/main" id="{11967621-A386-47BC-8EAA-F983666E716A}"/>
            </a:ext>
          </a:extLst>
        </xdr:cNvPr>
        <xdr:cNvSpPr>
          <a:spLocks noChangeAspect="1"/>
        </xdr:cNvSpPr>
      </xdr:nvSpPr>
      <xdr:spPr>
        <a:xfrm>
          <a:off x="3554384" y="1065729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7635</xdr:colOff>
      <xdr:row>4</xdr:row>
      <xdr:rowOff>344038</xdr:rowOff>
    </xdr:from>
    <xdr:to>
      <xdr:col>7</xdr:col>
      <xdr:colOff>377139</xdr:colOff>
      <xdr:row>6</xdr:row>
      <xdr:rowOff>7217</xdr:rowOff>
    </xdr:to>
    <xdr:sp macro="" textlink="">
      <xdr:nvSpPr>
        <xdr:cNvPr id="767" name="Rektangel 766">
          <a:extLst>
            <a:ext uri="{FF2B5EF4-FFF2-40B4-BE49-F238E27FC236}">
              <a16:creationId xmlns:a16="http://schemas.microsoft.com/office/drawing/2014/main" id="{4A6050CF-5DDC-440F-B729-270FA88C66AD}"/>
            </a:ext>
          </a:extLst>
        </xdr:cNvPr>
        <xdr:cNvSpPr>
          <a:spLocks noChangeAspect="1"/>
        </xdr:cNvSpPr>
      </xdr:nvSpPr>
      <xdr:spPr>
        <a:xfrm>
          <a:off x="2601267" y="1952991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298341</xdr:colOff>
      <xdr:row>3</xdr:row>
      <xdr:rowOff>218320</xdr:rowOff>
    </xdr:from>
    <xdr:to>
      <xdr:col>27</xdr:col>
      <xdr:colOff>132915</xdr:colOff>
      <xdr:row>6</xdr:row>
      <xdr:rowOff>6248</xdr:rowOff>
    </xdr:to>
    <xdr:sp macro="" textlink="">
      <xdr:nvSpPr>
        <xdr:cNvPr id="768" name="Rektangel 767">
          <a:extLst>
            <a:ext uri="{FF2B5EF4-FFF2-40B4-BE49-F238E27FC236}">
              <a16:creationId xmlns:a16="http://schemas.microsoft.com/office/drawing/2014/main" id="{A902A2E7-3C8D-4F8F-8F66-73E5D873A18A}"/>
            </a:ext>
          </a:extLst>
        </xdr:cNvPr>
        <xdr:cNvSpPr>
          <a:spLocks noChangeAspect="1"/>
        </xdr:cNvSpPr>
      </xdr:nvSpPr>
      <xdr:spPr>
        <a:xfrm rot="16200000">
          <a:off x="9560271" y="1614093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377361</xdr:colOff>
      <xdr:row>3</xdr:row>
      <xdr:rowOff>47395</xdr:rowOff>
    </xdr:from>
    <xdr:to>
      <xdr:col>25</xdr:col>
      <xdr:colOff>189490</xdr:colOff>
      <xdr:row>4</xdr:row>
      <xdr:rowOff>108353</xdr:rowOff>
    </xdr:to>
    <xdr:sp macro="" textlink="">
      <xdr:nvSpPr>
        <xdr:cNvPr id="769" name="Rektangel 768">
          <a:extLst>
            <a:ext uri="{FF2B5EF4-FFF2-40B4-BE49-F238E27FC236}">
              <a16:creationId xmlns:a16="http://schemas.microsoft.com/office/drawing/2014/main" id="{C8F46F0D-DC19-40EA-A1F3-9834A1C4F710}"/>
            </a:ext>
          </a:extLst>
        </xdr:cNvPr>
        <xdr:cNvSpPr>
          <a:spLocks noChangeAspect="1"/>
        </xdr:cNvSpPr>
      </xdr:nvSpPr>
      <xdr:spPr>
        <a:xfrm rot="16200000">
          <a:off x="9111840" y="1211193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375233</xdr:colOff>
      <xdr:row>4</xdr:row>
      <xdr:rowOff>185934</xdr:rowOff>
    </xdr:from>
    <xdr:to>
      <xdr:col>25</xdr:col>
      <xdr:colOff>234313</xdr:colOff>
      <xdr:row>6</xdr:row>
      <xdr:rowOff>13248</xdr:rowOff>
    </xdr:to>
    <xdr:sp macro="" textlink="">
      <xdr:nvSpPr>
        <xdr:cNvPr id="770" name="Rektangel 769">
          <a:extLst>
            <a:ext uri="{FF2B5EF4-FFF2-40B4-BE49-F238E27FC236}">
              <a16:creationId xmlns:a16="http://schemas.microsoft.com/office/drawing/2014/main" id="{562C332D-3273-41A1-AFC8-A00C9AB82CB7}"/>
            </a:ext>
          </a:extLst>
        </xdr:cNvPr>
        <xdr:cNvSpPr>
          <a:spLocks noChangeAspect="1"/>
        </xdr:cNvSpPr>
      </xdr:nvSpPr>
      <xdr:spPr>
        <a:xfrm rot="16200000">
          <a:off x="9060153" y="1779004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190298</xdr:colOff>
      <xdr:row>3</xdr:row>
      <xdr:rowOff>214023</xdr:rowOff>
    </xdr:from>
    <xdr:to>
      <xdr:col>29</xdr:col>
      <xdr:colOff>22946</xdr:colOff>
      <xdr:row>6</xdr:row>
      <xdr:rowOff>1951</xdr:rowOff>
    </xdr:to>
    <xdr:sp macro="" textlink="">
      <xdr:nvSpPr>
        <xdr:cNvPr id="771" name="Rektangel 770">
          <a:extLst>
            <a:ext uri="{FF2B5EF4-FFF2-40B4-BE49-F238E27FC236}">
              <a16:creationId xmlns:a16="http://schemas.microsoft.com/office/drawing/2014/main" id="{7AD2B38B-0380-4EDC-A4EC-3E060D4898C3}"/>
            </a:ext>
          </a:extLst>
        </xdr:cNvPr>
        <xdr:cNvSpPr>
          <a:spLocks noChangeAspect="1"/>
        </xdr:cNvSpPr>
      </xdr:nvSpPr>
      <xdr:spPr>
        <a:xfrm rot="16200000">
          <a:off x="10210691" y="1610759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110687</xdr:colOff>
      <xdr:row>3</xdr:row>
      <xdr:rowOff>218616</xdr:rowOff>
    </xdr:from>
    <xdr:to>
      <xdr:col>30</xdr:col>
      <xdr:colOff>324047</xdr:colOff>
      <xdr:row>6</xdr:row>
      <xdr:rowOff>8278</xdr:rowOff>
    </xdr:to>
    <xdr:sp macro="" textlink="">
      <xdr:nvSpPr>
        <xdr:cNvPr id="772" name="Rektangel 771">
          <a:extLst>
            <a:ext uri="{FF2B5EF4-FFF2-40B4-BE49-F238E27FC236}">
              <a16:creationId xmlns:a16="http://schemas.microsoft.com/office/drawing/2014/main" id="{03CCCCD1-9937-4AC4-A9B4-ED00851A03CD}"/>
            </a:ext>
          </a:extLst>
        </xdr:cNvPr>
        <xdr:cNvSpPr>
          <a:spLocks noChangeAspect="1"/>
        </xdr:cNvSpPr>
      </xdr:nvSpPr>
      <xdr:spPr>
        <a:xfrm rot="16200000">
          <a:off x="10890138" y="1615719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24364</xdr:colOff>
      <xdr:row>3</xdr:row>
      <xdr:rowOff>44151</xdr:rowOff>
    </xdr:from>
    <xdr:to>
      <xdr:col>32</xdr:col>
      <xdr:colOff>196551</xdr:colOff>
      <xdr:row>4</xdr:row>
      <xdr:rowOff>109658</xdr:rowOff>
    </xdr:to>
    <xdr:sp macro="" textlink="">
      <xdr:nvSpPr>
        <xdr:cNvPr id="773" name="Rektangel 772">
          <a:extLst>
            <a:ext uri="{FF2B5EF4-FFF2-40B4-BE49-F238E27FC236}">
              <a16:creationId xmlns:a16="http://schemas.microsoft.com/office/drawing/2014/main" id="{46C14F04-EFE9-4D12-9E93-0FF50BF603C0}"/>
            </a:ext>
          </a:extLst>
        </xdr:cNvPr>
        <xdr:cNvSpPr>
          <a:spLocks noChangeAspect="1"/>
        </xdr:cNvSpPr>
      </xdr:nvSpPr>
      <xdr:spPr>
        <a:xfrm rot="16200000">
          <a:off x="11784444" y="1220051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13671</xdr:colOff>
      <xdr:row>4</xdr:row>
      <xdr:rowOff>181879</xdr:rowOff>
    </xdr:from>
    <xdr:to>
      <xdr:col>32</xdr:col>
      <xdr:colOff>251179</xdr:colOff>
      <xdr:row>6</xdr:row>
      <xdr:rowOff>7907</xdr:rowOff>
    </xdr:to>
    <xdr:sp macro="" textlink="">
      <xdr:nvSpPr>
        <xdr:cNvPr id="774" name="Rektangel 773">
          <a:extLst>
            <a:ext uri="{FF2B5EF4-FFF2-40B4-BE49-F238E27FC236}">
              <a16:creationId xmlns:a16="http://schemas.microsoft.com/office/drawing/2014/main" id="{7B56A417-3D70-489C-A87C-FE30FEBEC289}"/>
            </a:ext>
          </a:extLst>
        </xdr:cNvPr>
        <xdr:cNvSpPr>
          <a:spLocks noChangeAspect="1"/>
        </xdr:cNvSpPr>
      </xdr:nvSpPr>
      <xdr:spPr>
        <a:xfrm rot="16200000">
          <a:off x="11736295" y="1774948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3937</xdr:colOff>
      <xdr:row>3</xdr:row>
      <xdr:rowOff>152324</xdr:rowOff>
    </xdr:from>
    <xdr:to>
      <xdr:col>34</xdr:col>
      <xdr:colOff>174838</xdr:colOff>
      <xdr:row>4</xdr:row>
      <xdr:rowOff>217831</xdr:rowOff>
    </xdr:to>
    <xdr:sp macro="" textlink="">
      <xdr:nvSpPr>
        <xdr:cNvPr id="775" name="Rektangel 774">
          <a:extLst>
            <a:ext uri="{FF2B5EF4-FFF2-40B4-BE49-F238E27FC236}">
              <a16:creationId xmlns:a16="http://schemas.microsoft.com/office/drawing/2014/main" id="{577BD729-3064-4F78-AAEA-6846508E28E3}"/>
            </a:ext>
          </a:extLst>
        </xdr:cNvPr>
        <xdr:cNvSpPr>
          <a:spLocks noChangeAspect="1"/>
        </xdr:cNvSpPr>
      </xdr:nvSpPr>
      <xdr:spPr>
        <a:xfrm rot="16200000">
          <a:off x="12522800" y="1328867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11071</xdr:colOff>
      <xdr:row>4</xdr:row>
      <xdr:rowOff>321142</xdr:rowOff>
    </xdr:from>
    <xdr:to>
      <xdr:col>34</xdr:col>
      <xdr:colOff>181972</xdr:colOff>
      <xdr:row>6</xdr:row>
      <xdr:rowOff>6937</xdr:rowOff>
    </xdr:to>
    <xdr:sp macro="" textlink="">
      <xdr:nvSpPr>
        <xdr:cNvPr id="776" name="Rektangel 775">
          <a:extLst>
            <a:ext uri="{FF2B5EF4-FFF2-40B4-BE49-F238E27FC236}">
              <a16:creationId xmlns:a16="http://schemas.microsoft.com/office/drawing/2014/main" id="{584027B8-7CF6-4ADA-9F9C-358C3D6B021D}"/>
            </a:ext>
          </a:extLst>
        </xdr:cNvPr>
        <xdr:cNvSpPr>
          <a:spLocks noChangeAspect="1"/>
        </xdr:cNvSpPr>
      </xdr:nvSpPr>
      <xdr:spPr>
        <a:xfrm rot="16200000">
          <a:off x="12529934" y="1877398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240815</xdr:colOff>
      <xdr:row>3</xdr:row>
      <xdr:rowOff>235537</xdr:rowOff>
    </xdr:from>
    <xdr:to>
      <xdr:col>35</xdr:col>
      <xdr:colOff>11071</xdr:colOff>
      <xdr:row>6</xdr:row>
      <xdr:rowOff>6937</xdr:rowOff>
    </xdr:to>
    <xdr:sp macro="" textlink="">
      <xdr:nvSpPr>
        <xdr:cNvPr id="777" name="Rektangel 776">
          <a:extLst>
            <a:ext uri="{FF2B5EF4-FFF2-40B4-BE49-F238E27FC236}">
              <a16:creationId xmlns:a16="http://schemas.microsoft.com/office/drawing/2014/main" id="{CC760B1E-1522-45B5-8BCB-7F85AB3C77DD}"/>
            </a:ext>
          </a:extLst>
        </xdr:cNvPr>
        <xdr:cNvSpPr/>
      </xdr:nvSpPr>
      <xdr:spPr>
        <a:xfrm rot="16200000">
          <a:off x="12706409" y="1845061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167593</xdr:colOff>
      <xdr:row>4</xdr:row>
      <xdr:rowOff>164800</xdr:rowOff>
    </xdr:from>
    <xdr:to>
      <xdr:col>13</xdr:col>
      <xdr:colOff>335233</xdr:colOff>
      <xdr:row>5</xdr:row>
      <xdr:rowOff>378160</xdr:rowOff>
    </xdr:to>
    <xdr:sp macro="" textlink="">
      <xdr:nvSpPr>
        <xdr:cNvPr id="778" name="Rektangel 777">
          <a:extLst>
            <a:ext uri="{FF2B5EF4-FFF2-40B4-BE49-F238E27FC236}">
              <a16:creationId xmlns:a16="http://schemas.microsoft.com/office/drawing/2014/main" id="{FF0DB9C3-2438-4F8B-B85A-1A93A228B7E8}"/>
            </a:ext>
          </a:extLst>
        </xdr:cNvPr>
        <xdr:cNvSpPr>
          <a:spLocks noChangeAspect="1"/>
        </xdr:cNvSpPr>
      </xdr:nvSpPr>
      <xdr:spPr>
        <a:xfrm>
          <a:off x="4280076" y="1773753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158832</xdr:colOff>
      <xdr:row>2</xdr:row>
      <xdr:rowOff>211758</xdr:rowOff>
    </xdr:from>
    <xdr:to>
      <xdr:col>12</xdr:col>
      <xdr:colOff>365860</xdr:colOff>
      <xdr:row>4</xdr:row>
      <xdr:rowOff>69552</xdr:rowOff>
    </xdr:to>
    <xdr:sp macro="" textlink="">
      <xdr:nvSpPr>
        <xdr:cNvPr id="779" name="Rektangel 778">
          <a:extLst>
            <a:ext uri="{FF2B5EF4-FFF2-40B4-BE49-F238E27FC236}">
              <a16:creationId xmlns:a16="http://schemas.microsoft.com/office/drawing/2014/main" id="{85D3B934-AC22-4256-88EF-27185FCD4193}"/>
            </a:ext>
          </a:extLst>
        </xdr:cNvPr>
        <xdr:cNvSpPr>
          <a:spLocks noChangeAspect="1"/>
        </xdr:cNvSpPr>
      </xdr:nvSpPr>
      <xdr:spPr>
        <a:xfrm>
          <a:off x="4271315" y="1061285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24422</xdr:colOff>
      <xdr:row>2</xdr:row>
      <xdr:rowOff>212552</xdr:rowOff>
    </xdr:from>
    <xdr:to>
      <xdr:col>15</xdr:col>
      <xdr:colOff>231450</xdr:colOff>
      <xdr:row>4</xdr:row>
      <xdr:rowOff>70346</xdr:rowOff>
    </xdr:to>
    <xdr:sp macro="" textlink="">
      <xdr:nvSpPr>
        <xdr:cNvPr id="780" name="Rektangel 779">
          <a:extLst>
            <a:ext uri="{FF2B5EF4-FFF2-40B4-BE49-F238E27FC236}">
              <a16:creationId xmlns:a16="http://schemas.microsoft.com/office/drawing/2014/main" id="{EE819A2E-57A2-46DC-B7A7-A59EAABEBA8B}"/>
            </a:ext>
          </a:extLst>
        </xdr:cNvPr>
        <xdr:cNvSpPr>
          <a:spLocks noChangeAspect="1"/>
        </xdr:cNvSpPr>
      </xdr:nvSpPr>
      <xdr:spPr>
        <a:xfrm>
          <a:off x="5276044" y="1062079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27743</xdr:colOff>
      <xdr:row>4</xdr:row>
      <xdr:rowOff>167623</xdr:rowOff>
    </xdr:from>
    <xdr:to>
      <xdr:col>16</xdr:col>
      <xdr:colOff>195383</xdr:colOff>
      <xdr:row>6</xdr:row>
      <xdr:rowOff>1558</xdr:rowOff>
    </xdr:to>
    <xdr:sp macro="" textlink="">
      <xdr:nvSpPr>
        <xdr:cNvPr id="781" name="Rektangel 780">
          <a:extLst>
            <a:ext uri="{FF2B5EF4-FFF2-40B4-BE49-F238E27FC236}">
              <a16:creationId xmlns:a16="http://schemas.microsoft.com/office/drawing/2014/main" id="{6025B55F-E413-4274-ABD0-B7DCF17175A7}"/>
            </a:ext>
          </a:extLst>
        </xdr:cNvPr>
        <xdr:cNvSpPr>
          <a:spLocks noChangeAspect="1"/>
        </xdr:cNvSpPr>
      </xdr:nvSpPr>
      <xdr:spPr>
        <a:xfrm>
          <a:off x="5279365" y="1776576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261420</xdr:colOff>
      <xdr:row>2</xdr:row>
      <xdr:rowOff>265609</xdr:rowOff>
    </xdr:from>
    <xdr:to>
      <xdr:col>17</xdr:col>
      <xdr:colOff>326927</xdr:colOff>
      <xdr:row>4</xdr:row>
      <xdr:rowOff>56796</xdr:rowOff>
    </xdr:to>
    <xdr:sp macro="" textlink="">
      <xdr:nvSpPr>
        <xdr:cNvPr id="782" name="Rektangel 781">
          <a:extLst>
            <a:ext uri="{FF2B5EF4-FFF2-40B4-BE49-F238E27FC236}">
              <a16:creationId xmlns:a16="http://schemas.microsoft.com/office/drawing/2014/main" id="{8BE93DCC-5694-497A-ABB5-61A9692E6652}"/>
            </a:ext>
          </a:extLst>
        </xdr:cNvPr>
        <xdr:cNvSpPr>
          <a:spLocks noChangeAspect="1"/>
        </xdr:cNvSpPr>
      </xdr:nvSpPr>
      <xdr:spPr>
        <a:xfrm>
          <a:off x="6272467" y="1115136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331736</xdr:colOff>
      <xdr:row>4</xdr:row>
      <xdr:rowOff>198870</xdr:rowOff>
    </xdr:from>
    <xdr:to>
      <xdr:col>21</xdr:col>
      <xdr:colOff>17531</xdr:colOff>
      <xdr:row>5</xdr:row>
      <xdr:rowOff>369770</xdr:rowOff>
    </xdr:to>
    <xdr:sp macro="" textlink="">
      <xdr:nvSpPr>
        <xdr:cNvPr id="783" name="Rektangel 782">
          <a:extLst>
            <a:ext uri="{FF2B5EF4-FFF2-40B4-BE49-F238E27FC236}">
              <a16:creationId xmlns:a16="http://schemas.microsoft.com/office/drawing/2014/main" id="{3DE83997-0C53-4562-89D4-298A20A55773}"/>
            </a:ext>
          </a:extLst>
        </xdr:cNvPr>
        <xdr:cNvSpPr>
          <a:spLocks noChangeAspect="1"/>
        </xdr:cNvSpPr>
      </xdr:nvSpPr>
      <xdr:spPr>
        <a:xfrm>
          <a:off x="7481922" y="1807823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211009</xdr:colOff>
      <xdr:row>4</xdr:row>
      <xdr:rowOff>208477</xdr:rowOff>
    </xdr:from>
    <xdr:to>
      <xdr:col>19</xdr:col>
      <xdr:colOff>276515</xdr:colOff>
      <xdr:row>5</xdr:row>
      <xdr:rowOff>379377</xdr:rowOff>
    </xdr:to>
    <xdr:sp macro="" textlink="">
      <xdr:nvSpPr>
        <xdr:cNvPr id="784" name="Rektangel 783">
          <a:extLst>
            <a:ext uri="{FF2B5EF4-FFF2-40B4-BE49-F238E27FC236}">
              <a16:creationId xmlns:a16="http://schemas.microsoft.com/office/drawing/2014/main" id="{0525DE9B-CDB1-4963-98F9-562B442C2191}"/>
            </a:ext>
          </a:extLst>
        </xdr:cNvPr>
        <xdr:cNvSpPr>
          <a:spLocks noChangeAspect="1"/>
        </xdr:cNvSpPr>
      </xdr:nvSpPr>
      <xdr:spPr>
        <a:xfrm>
          <a:off x="6981482" y="1817430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86538</xdr:colOff>
      <xdr:row>5</xdr:row>
      <xdr:rowOff>246450</xdr:rowOff>
    </xdr:from>
    <xdr:to>
      <xdr:col>23</xdr:col>
      <xdr:colOff>237651</xdr:colOff>
      <xdr:row>6</xdr:row>
      <xdr:rowOff>9450</xdr:rowOff>
    </xdr:to>
    <xdr:sp macro="" textlink="">
      <xdr:nvSpPr>
        <xdr:cNvPr id="785" name="Rektangel 784">
          <a:extLst>
            <a:ext uri="{FF2B5EF4-FFF2-40B4-BE49-F238E27FC236}">
              <a16:creationId xmlns:a16="http://schemas.microsoft.com/office/drawing/2014/main" id="{054DD708-6E64-4CEA-9EE6-6F9930270236}"/>
            </a:ext>
          </a:extLst>
        </xdr:cNvPr>
        <xdr:cNvSpPr>
          <a:spLocks noChangeAspect="1"/>
        </xdr:cNvSpPr>
      </xdr:nvSpPr>
      <xdr:spPr>
        <a:xfrm>
          <a:off x="7996149" y="2235116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284927</xdr:colOff>
      <xdr:row>4</xdr:row>
      <xdr:rowOff>151064</xdr:rowOff>
    </xdr:from>
    <xdr:to>
      <xdr:col>18</xdr:col>
      <xdr:colOff>110954</xdr:colOff>
      <xdr:row>6</xdr:row>
      <xdr:rowOff>8860</xdr:rowOff>
    </xdr:to>
    <xdr:sp macro="" textlink="">
      <xdr:nvSpPr>
        <xdr:cNvPr id="786" name="Rektangel 785">
          <a:extLst>
            <a:ext uri="{FF2B5EF4-FFF2-40B4-BE49-F238E27FC236}">
              <a16:creationId xmlns:a16="http://schemas.microsoft.com/office/drawing/2014/main" id="{A52E4012-B061-45F6-9941-100136C6AF51}"/>
            </a:ext>
          </a:extLst>
        </xdr:cNvPr>
        <xdr:cNvSpPr>
          <a:spLocks noChangeAspect="1"/>
        </xdr:cNvSpPr>
      </xdr:nvSpPr>
      <xdr:spPr>
        <a:xfrm>
          <a:off x="6295974" y="1760017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72005</xdr:colOff>
      <xdr:row>4</xdr:row>
      <xdr:rowOff>173735</xdr:rowOff>
    </xdr:from>
    <xdr:to>
      <xdr:col>10</xdr:col>
      <xdr:colOff>239645</xdr:colOff>
      <xdr:row>6</xdr:row>
      <xdr:rowOff>8310</xdr:rowOff>
    </xdr:to>
    <xdr:sp macro="" textlink="">
      <xdr:nvSpPr>
        <xdr:cNvPr id="787" name="Rektangel 786">
          <a:extLst>
            <a:ext uri="{FF2B5EF4-FFF2-40B4-BE49-F238E27FC236}">
              <a16:creationId xmlns:a16="http://schemas.microsoft.com/office/drawing/2014/main" id="{A8F278E8-BA8F-4953-AFCC-7840FDC4DE0A}"/>
            </a:ext>
          </a:extLst>
        </xdr:cNvPr>
        <xdr:cNvSpPr>
          <a:spLocks noChangeAspect="1"/>
        </xdr:cNvSpPr>
      </xdr:nvSpPr>
      <xdr:spPr>
        <a:xfrm>
          <a:off x="3045350" y="1782688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70535</xdr:colOff>
      <xdr:row>2</xdr:row>
      <xdr:rowOff>254446</xdr:rowOff>
    </xdr:from>
    <xdr:to>
      <xdr:col>9</xdr:col>
      <xdr:colOff>131493</xdr:colOff>
      <xdr:row>4</xdr:row>
      <xdr:rowOff>65289</xdr:rowOff>
    </xdr:to>
    <xdr:sp macro="" textlink="">
      <xdr:nvSpPr>
        <xdr:cNvPr id="788" name="Rektangel 787">
          <a:extLst>
            <a:ext uri="{FF2B5EF4-FFF2-40B4-BE49-F238E27FC236}">
              <a16:creationId xmlns:a16="http://schemas.microsoft.com/office/drawing/2014/main" id="{B37EA607-3C22-465E-8DFC-65AF1966F1F1}"/>
            </a:ext>
          </a:extLst>
        </xdr:cNvPr>
        <xdr:cNvSpPr>
          <a:spLocks noChangeAspect="1"/>
        </xdr:cNvSpPr>
      </xdr:nvSpPr>
      <xdr:spPr>
        <a:xfrm>
          <a:off x="3043880" y="1103973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192832</xdr:colOff>
      <xdr:row>2</xdr:row>
      <xdr:rowOff>207707</xdr:rowOff>
    </xdr:from>
    <xdr:to>
      <xdr:col>11</xdr:col>
      <xdr:colOff>20146</xdr:colOff>
      <xdr:row>4</xdr:row>
      <xdr:rowOff>65501</xdr:rowOff>
    </xdr:to>
    <xdr:sp macro="" textlink="">
      <xdr:nvSpPr>
        <xdr:cNvPr id="789" name="Rektangel 788">
          <a:extLst>
            <a:ext uri="{FF2B5EF4-FFF2-40B4-BE49-F238E27FC236}">
              <a16:creationId xmlns:a16="http://schemas.microsoft.com/office/drawing/2014/main" id="{DB2D2792-37CD-4E5A-82E7-981002F962ED}"/>
            </a:ext>
          </a:extLst>
        </xdr:cNvPr>
        <xdr:cNvSpPr>
          <a:spLocks noChangeAspect="1"/>
        </xdr:cNvSpPr>
      </xdr:nvSpPr>
      <xdr:spPr>
        <a:xfrm>
          <a:off x="3545889" y="1057234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6</xdr:col>
      <xdr:colOff>359546</xdr:colOff>
      <xdr:row>4</xdr:row>
      <xdr:rowOff>335543</xdr:rowOff>
    </xdr:from>
    <xdr:to>
      <xdr:col>7</xdr:col>
      <xdr:colOff>368644</xdr:colOff>
      <xdr:row>5</xdr:row>
      <xdr:rowOff>378434</xdr:rowOff>
    </xdr:to>
    <xdr:sp macro="" textlink="">
      <xdr:nvSpPr>
        <xdr:cNvPr id="790" name="Rektangel 789">
          <a:extLst>
            <a:ext uri="{FF2B5EF4-FFF2-40B4-BE49-F238E27FC236}">
              <a16:creationId xmlns:a16="http://schemas.microsoft.com/office/drawing/2014/main" id="{D1F5358B-195A-49C8-ABA1-AE99026B953D}"/>
            </a:ext>
          </a:extLst>
        </xdr:cNvPr>
        <xdr:cNvSpPr>
          <a:spLocks noChangeAspect="1"/>
        </xdr:cNvSpPr>
      </xdr:nvSpPr>
      <xdr:spPr>
        <a:xfrm>
          <a:off x="2592772" y="1944496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289846</xdr:colOff>
      <xdr:row>3</xdr:row>
      <xdr:rowOff>209825</xdr:rowOff>
    </xdr:from>
    <xdr:to>
      <xdr:col>27</xdr:col>
      <xdr:colOff>124420</xdr:colOff>
      <xdr:row>5</xdr:row>
      <xdr:rowOff>377465</xdr:rowOff>
    </xdr:to>
    <xdr:sp macro="" textlink="">
      <xdr:nvSpPr>
        <xdr:cNvPr id="791" name="Rektangel 790">
          <a:extLst>
            <a:ext uri="{FF2B5EF4-FFF2-40B4-BE49-F238E27FC236}">
              <a16:creationId xmlns:a16="http://schemas.microsoft.com/office/drawing/2014/main" id="{FABFB73A-CAD9-4D37-AEB3-219EDA6DBDBD}"/>
            </a:ext>
          </a:extLst>
        </xdr:cNvPr>
        <xdr:cNvSpPr>
          <a:spLocks noChangeAspect="1"/>
        </xdr:cNvSpPr>
      </xdr:nvSpPr>
      <xdr:spPr>
        <a:xfrm rot="16200000">
          <a:off x="9551776" y="1605598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368866</xdr:colOff>
      <xdr:row>3</xdr:row>
      <xdr:rowOff>38900</xdr:rowOff>
    </xdr:from>
    <xdr:to>
      <xdr:col>25</xdr:col>
      <xdr:colOff>180995</xdr:colOff>
      <xdr:row>4</xdr:row>
      <xdr:rowOff>99858</xdr:rowOff>
    </xdr:to>
    <xdr:sp macro="" textlink="">
      <xdr:nvSpPr>
        <xdr:cNvPr id="792" name="Rektangel 791">
          <a:extLst>
            <a:ext uri="{FF2B5EF4-FFF2-40B4-BE49-F238E27FC236}">
              <a16:creationId xmlns:a16="http://schemas.microsoft.com/office/drawing/2014/main" id="{F747CFD8-ACD9-4D92-B773-0F0C1ECD35FF}"/>
            </a:ext>
          </a:extLst>
        </xdr:cNvPr>
        <xdr:cNvSpPr>
          <a:spLocks noChangeAspect="1"/>
        </xdr:cNvSpPr>
      </xdr:nvSpPr>
      <xdr:spPr>
        <a:xfrm rot="16200000">
          <a:off x="9103345" y="1202698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366738</xdr:colOff>
      <xdr:row>4</xdr:row>
      <xdr:rowOff>177439</xdr:rowOff>
    </xdr:from>
    <xdr:to>
      <xdr:col>25</xdr:col>
      <xdr:colOff>225818</xdr:colOff>
      <xdr:row>6</xdr:row>
      <xdr:rowOff>4753</xdr:rowOff>
    </xdr:to>
    <xdr:sp macro="" textlink="">
      <xdr:nvSpPr>
        <xdr:cNvPr id="793" name="Rektangel 792">
          <a:extLst>
            <a:ext uri="{FF2B5EF4-FFF2-40B4-BE49-F238E27FC236}">
              <a16:creationId xmlns:a16="http://schemas.microsoft.com/office/drawing/2014/main" id="{00C790FF-E88D-4165-AEC1-602B53922720}"/>
            </a:ext>
          </a:extLst>
        </xdr:cNvPr>
        <xdr:cNvSpPr>
          <a:spLocks noChangeAspect="1"/>
        </xdr:cNvSpPr>
      </xdr:nvSpPr>
      <xdr:spPr>
        <a:xfrm rot="16200000">
          <a:off x="9051658" y="1770509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181803</xdr:colOff>
      <xdr:row>3</xdr:row>
      <xdr:rowOff>205528</xdr:rowOff>
    </xdr:from>
    <xdr:to>
      <xdr:col>29</xdr:col>
      <xdr:colOff>14451</xdr:colOff>
      <xdr:row>5</xdr:row>
      <xdr:rowOff>373168</xdr:rowOff>
    </xdr:to>
    <xdr:sp macro="" textlink="">
      <xdr:nvSpPr>
        <xdr:cNvPr id="794" name="Rektangel 793">
          <a:extLst>
            <a:ext uri="{FF2B5EF4-FFF2-40B4-BE49-F238E27FC236}">
              <a16:creationId xmlns:a16="http://schemas.microsoft.com/office/drawing/2014/main" id="{F4755A42-04D3-4EC7-B22B-ACDF56FBD451}"/>
            </a:ext>
          </a:extLst>
        </xdr:cNvPr>
        <xdr:cNvSpPr>
          <a:spLocks noChangeAspect="1"/>
        </xdr:cNvSpPr>
      </xdr:nvSpPr>
      <xdr:spPr>
        <a:xfrm rot="16200000">
          <a:off x="10202196" y="1602264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29</xdr:col>
      <xdr:colOff>102192</xdr:colOff>
      <xdr:row>3</xdr:row>
      <xdr:rowOff>210121</xdr:rowOff>
    </xdr:from>
    <xdr:to>
      <xdr:col>30</xdr:col>
      <xdr:colOff>315552</xdr:colOff>
      <xdr:row>5</xdr:row>
      <xdr:rowOff>379495</xdr:rowOff>
    </xdr:to>
    <xdr:sp macro="" textlink="">
      <xdr:nvSpPr>
        <xdr:cNvPr id="795" name="Rektangel 794">
          <a:extLst>
            <a:ext uri="{FF2B5EF4-FFF2-40B4-BE49-F238E27FC236}">
              <a16:creationId xmlns:a16="http://schemas.microsoft.com/office/drawing/2014/main" id="{B8A20330-0A95-4FF7-9848-3AB184EF699E}"/>
            </a:ext>
          </a:extLst>
        </xdr:cNvPr>
        <xdr:cNvSpPr>
          <a:spLocks noChangeAspect="1"/>
        </xdr:cNvSpPr>
      </xdr:nvSpPr>
      <xdr:spPr>
        <a:xfrm rot="16200000">
          <a:off x="10881643" y="1607224"/>
          <a:ext cx="928800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15869</xdr:colOff>
      <xdr:row>3</xdr:row>
      <xdr:rowOff>35656</xdr:rowOff>
    </xdr:from>
    <xdr:to>
      <xdr:col>32</xdr:col>
      <xdr:colOff>188056</xdr:colOff>
      <xdr:row>4</xdr:row>
      <xdr:rowOff>101163</xdr:rowOff>
    </xdr:to>
    <xdr:sp macro="" textlink="">
      <xdr:nvSpPr>
        <xdr:cNvPr id="796" name="Rektangel 795">
          <a:extLst>
            <a:ext uri="{FF2B5EF4-FFF2-40B4-BE49-F238E27FC236}">
              <a16:creationId xmlns:a16="http://schemas.microsoft.com/office/drawing/2014/main" id="{55AB9F2B-C072-4E05-A26A-90C34868954E}"/>
            </a:ext>
          </a:extLst>
        </xdr:cNvPr>
        <xdr:cNvSpPr>
          <a:spLocks noChangeAspect="1"/>
        </xdr:cNvSpPr>
      </xdr:nvSpPr>
      <xdr:spPr>
        <a:xfrm rot="16200000">
          <a:off x="11775949" y="1211556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5176</xdr:colOff>
      <xdr:row>4</xdr:row>
      <xdr:rowOff>173384</xdr:rowOff>
    </xdr:from>
    <xdr:to>
      <xdr:col>32</xdr:col>
      <xdr:colOff>242684</xdr:colOff>
      <xdr:row>5</xdr:row>
      <xdr:rowOff>379124</xdr:rowOff>
    </xdr:to>
    <xdr:sp macro="" textlink="">
      <xdr:nvSpPr>
        <xdr:cNvPr id="797" name="Rektangel 796">
          <a:extLst>
            <a:ext uri="{FF2B5EF4-FFF2-40B4-BE49-F238E27FC236}">
              <a16:creationId xmlns:a16="http://schemas.microsoft.com/office/drawing/2014/main" id="{B79B0C0C-CFD3-4EFD-80CB-D2B33CBA5295}"/>
            </a:ext>
          </a:extLst>
        </xdr:cNvPr>
        <xdr:cNvSpPr>
          <a:spLocks noChangeAspect="1"/>
        </xdr:cNvSpPr>
      </xdr:nvSpPr>
      <xdr:spPr>
        <a:xfrm rot="16200000">
          <a:off x="11727800" y="1766453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375155</xdr:colOff>
      <xdr:row>3</xdr:row>
      <xdr:rowOff>143829</xdr:rowOff>
    </xdr:from>
    <xdr:to>
      <xdr:col>34</xdr:col>
      <xdr:colOff>166343</xdr:colOff>
      <xdr:row>4</xdr:row>
      <xdr:rowOff>209336</xdr:rowOff>
    </xdr:to>
    <xdr:sp macro="" textlink="">
      <xdr:nvSpPr>
        <xdr:cNvPr id="798" name="Rektangel 797">
          <a:extLst>
            <a:ext uri="{FF2B5EF4-FFF2-40B4-BE49-F238E27FC236}">
              <a16:creationId xmlns:a16="http://schemas.microsoft.com/office/drawing/2014/main" id="{355120FF-9DB8-468F-B861-2333C6EF9751}"/>
            </a:ext>
          </a:extLst>
        </xdr:cNvPr>
        <xdr:cNvSpPr>
          <a:spLocks noChangeAspect="1"/>
        </xdr:cNvSpPr>
      </xdr:nvSpPr>
      <xdr:spPr>
        <a:xfrm rot="16200000">
          <a:off x="12514305" y="1320372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2576</xdr:colOff>
      <xdr:row>4</xdr:row>
      <xdr:rowOff>312647</xdr:rowOff>
    </xdr:from>
    <xdr:to>
      <xdr:col>34</xdr:col>
      <xdr:colOff>173477</xdr:colOff>
      <xdr:row>5</xdr:row>
      <xdr:rowOff>378154</xdr:rowOff>
    </xdr:to>
    <xdr:sp macro="" textlink="">
      <xdr:nvSpPr>
        <xdr:cNvPr id="799" name="Rektangel 798">
          <a:extLst>
            <a:ext uri="{FF2B5EF4-FFF2-40B4-BE49-F238E27FC236}">
              <a16:creationId xmlns:a16="http://schemas.microsoft.com/office/drawing/2014/main" id="{52BE83FA-D478-4677-A55C-83082F3BFD88}"/>
            </a:ext>
          </a:extLst>
        </xdr:cNvPr>
        <xdr:cNvSpPr>
          <a:spLocks noChangeAspect="1"/>
        </xdr:cNvSpPr>
      </xdr:nvSpPr>
      <xdr:spPr>
        <a:xfrm rot="16200000">
          <a:off x="12521439" y="1868903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232320</xdr:colOff>
      <xdr:row>3</xdr:row>
      <xdr:rowOff>227042</xdr:rowOff>
    </xdr:from>
    <xdr:to>
      <xdr:col>35</xdr:col>
      <xdr:colOff>2576</xdr:colOff>
      <xdr:row>5</xdr:row>
      <xdr:rowOff>378154</xdr:rowOff>
    </xdr:to>
    <xdr:sp macro="" textlink="">
      <xdr:nvSpPr>
        <xdr:cNvPr id="800" name="Rektangel 799">
          <a:extLst>
            <a:ext uri="{FF2B5EF4-FFF2-40B4-BE49-F238E27FC236}">
              <a16:creationId xmlns:a16="http://schemas.microsoft.com/office/drawing/2014/main" id="{F05E7BB3-ACF2-463D-B84F-F5DBF4266AED}"/>
            </a:ext>
          </a:extLst>
        </xdr:cNvPr>
        <xdr:cNvSpPr/>
      </xdr:nvSpPr>
      <xdr:spPr>
        <a:xfrm rot="16200000">
          <a:off x="12697914" y="1836566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159098</xdr:colOff>
      <xdr:row>4</xdr:row>
      <xdr:rowOff>156305</xdr:rowOff>
    </xdr:from>
    <xdr:to>
      <xdr:col>13</xdr:col>
      <xdr:colOff>326738</xdr:colOff>
      <xdr:row>5</xdr:row>
      <xdr:rowOff>369665</xdr:rowOff>
    </xdr:to>
    <xdr:sp macro="" textlink="">
      <xdr:nvSpPr>
        <xdr:cNvPr id="801" name="Rektangel 800">
          <a:extLst>
            <a:ext uri="{FF2B5EF4-FFF2-40B4-BE49-F238E27FC236}">
              <a16:creationId xmlns:a16="http://schemas.microsoft.com/office/drawing/2014/main" id="{028223BA-F9A7-4D48-AA37-B655DE5A10CB}"/>
            </a:ext>
          </a:extLst>
        </xdr:cNvPr>
        <xdr:cNvSpPr>
          <a:spLocks noChangeAspect="1"/>
        </xdr:cNvSpPr>
      </xdr:nvSpPr>
      <xdr:spPr>
        <a:xfrm>
          <a:off x="4271581" y="1765258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150337</xdr:colOff>
      <xdr:row>2</xdr:row>
      <xdr:rowOff>203263</xdr:rowOff>
    </xdr:from>
    <xdr:to>
      <xdr:col>12</xdr:col>
      <xdr:colOff>357365</xdr:colOff>
      <xdr:row>4</xdr:row>
      <xdr:rowOff>61057</xdr:rowOff>
    </xdr:to>
    <xdr:sp macro="" textlink="">
      <xdr:nvSpPr>
        <xdr:cNvPr id="802" name="Rektangel 801">
          <a:extLst>
            <a:ext uri="{FF2B5EF4-FFF2-40B4-BE49-F238E27FC236}">
              <a16:creationId xmlns:a16="http://schemas.microsoft.com/office/drawing/2014/main" id="{B4F819F0-6146-4F7F-BD02-7DF50C3A6055}"/>
            </a:ext>
          </a:extLst>
        </xdr:cNvPr>
        <xdr:cNvSpPr>
          <a:spLocks noChangeAspect="1"/>
        </xdr:cNvSpPr>
      </xdr:nvSpPr>
      <xdr:spPr>
        <a:xfrm>
          <a:off x="4262820" y="1052790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15927</xdr:colOff>
      <xdr:row>2</xdr:row>
      <xdr:rowOff>204057</xdr:rowOff>
    </xdr:from>
    <xdr:to>
      <xdr:col>15</xdr:col>
      <xdr:colOff>222955</xdr:colOff>
      <xdr:row>4</xdr:row>
      <xdr:rowOff>61851</xdr:rowOff>
    </xdr:to>
    <xdr:sp macro="" textlink="">
      <xdr:nvSpPr>
        <xdr:cNvPr id="803" name="Rektangel 802">
          <a:extLst>
            <a:ext uri="{FF2B5EF4-FFF2-40B4-BE49-F238E27FC236}">
              <a16:creationId xmlns:a16="http://schemas.microsoft.com/office/drawing/2014/main" id="{5919AE42-4AC1-4AA2-B88C-97BBD2EC21BB}"/>
            </a:ext>
          </a:extLst>
        </xdr:cNvPr>
        <xdr:cNvSpPr>
          <a:spLocks noChangeAspect="1"/>
        </xdr:cNvSpPr>
      </xdr:nvSpPr>
      <xdr:spPr>
        <a:xfrm>
          <a:off x="5267549" y="1053584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19248</xdr:colOff>
      <xdr:row>4</xdr:row>
      <xdr:rowOff>159128</xdr:rowOff>
    </xdr:from>
    <xdr:to>
      <xdr:col>16</xdr:col>
      <xdr:colOff>186888</xdr:colOff>
      <xdr:row>5</xdr:row>
      <xdr:rowOff>372775</xdr:rowOff>
    </xdr:to>
    <xdr:sp macro="" textlink="">
      <xdr:nvSpPr>
        <xdr:cNvPr id="804" name="Rektangel 803">
          <a:extLst>
            <a:ext uri="{FF2B5EF4-FFF2-40B4-BE49-F238E27FC236}">
              <a16:creationId xmlns:a16="http://schemas.microsoft.com/office/drawing/2014/main" id="{BB598BC7-C21D-42A4-B79A-D1725E372F7C}"/>
            </a:ext>
          </a:extLst>
        </xdr:cNvPr>
        <xdr:cNvSpPr>
          <a:spLocks noChangeAspect="1"/>
        </xdr:cNvSpPr>
      </xdr:nvSpPr>
      <xdr:spPr>
        <a:xfrm>
          <a:off x="5270870" y="1768081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252925</xdr:colOff>
      <xdr:row>2</xdr:row>
      <xdr:rowOff>257114</xdr:rowOff>
    </xdr:from>
    <xdr:to>
      <xdr:col>17</xdr:col>
      <xdr:colOff>318432</xdr:colOff>
      <xdr:row>4</xdr:row>
      <xdr:rowOff>48301</xdr:rowOff>
    </xdr:to>
    <xdr:sp macro="" textlink="">
      <xdr:nvSpPr>
        <xdr:cNvPr id="805" name="Rektangel 804">
          <a:extLst>
            <a:ext uri="{FF2B5EF4-FFF2-40B4-BE49-F238E27FC236}">
              <a16:creationId xmlns:a16="http://schemas.microsoft.com/office/drawing/2014/main" id="{6B636D41-E12A-473F-BD13-976A7F106171}"/>
            </a:ext>
          </a:extLst>
        </xdr:cNvPr>
        <xdr:cNvSpPr>
          <a:spLocks noChangeAspect="1"/>
        </xdr:cNvSpPr>
      </xdr:nvSpPr>
      <xdr:spPr>
        <a:xfrm>
          <a:off x="6263972" y="1106641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323241</xdr:colOff>
      <xdr:row>4</xdr:row>
      <xdr:rowOff>190375</xdr:rowOff>
    </xdr:from>
    <xdr:to>
      <xdr:col>21</xdr:col>
      <xdr:colOff>9036</xdr:colOff>
      <xdr:row>5</xdr:row>
      <xdr:rowOff>361275</xdr:rowOff>
    </xdr:to>
    <xdr:sp macro="" textlink="">
      <xdr:nvSpPr>
        <xdr:cNvPr id="806" name="Rektangel 805">
          <a:extLst>
            <a:ext uri="{FF2B5EF4-FFF2-40B4-BE49-F238E27FC236}">
              <a16:creationId xmlns:a16="http://schemas.microsoft.com/office/drawing/2014/main" id="{ED9CCB39-46EF-43B1-9068-434998E6A512}"/>
            </a:ext>
          </a:extLst>
        </xdr:cNvPr>
        <xdr:cNvSpPr>
          <a:spLocks noChangeAspect="1"/>
        </xdr:cNvSpPr>
      </xdr:nvSpPr>
      <xdr:spPr>
        <a:xfrm>
          <a:off x="7473427" y="1799328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202514</xdr:colOff>
      <xdr:row>4</xdr:row>
      <xdr:rowOff>199982</xdr:rowOff>
    </xdr:from>
    <xdr:to>
      <xdr:col>19</xdr:col>
      <xdr:colOff>268020</xdr:colOff>
      <xdr:row>5</xdr:row>
      <xdr:rowOff>370882</xdr:rowOff>
    </xdr:to>
    <xdr:sp macro="" textlink="">
      <xdr:nvSpPr>
        <xdr:cNvPr id="807" name="Rektangel 806">
          <a:extLst>
            <a:ext uri="{FF2B5EF4-FFF2-40B4-BE49-F238E27FC236}">
              <a16:creationId xmlns:a16="http://schemas.microsoft.com/office/drawing/2014/main" id="{41F13A74-2739-4C2B-8BA8-911D3416CE6B}"/>
            </a:ext>
          </a:extLst>
        </xdr:cNvPr>
        <xdr:cNvSpPr>
          <a:spLocks noChangeAspect="1"/>
        </xdr:cNvSpPr>
      </xdr:nvSpPr>
      <xdr:spPr>
        <a:xfrm>
          <a:off x="6972987" y="1808935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78043</xdr:colOff>
      <xdr:row>5</xdr:row>
      <xdr:rowOff>237955</xdr:rowOff>
    </xdr:from>
    <xdr:to>
      <xdr:col>23</xdr:col>
      <xdr:colOff>229156</xdr:colOff>
      <xdr:row>6</xdr:row>
      <xdr:rowOff>955</xdr:rowOff>
    </xdr:to>
    <xdr:sp macro="" textlink="">
      <xdr:nvSpPr>
        <xdr:cNvPr id="808" name="Rektangel 807">
          <a:extLst>
            <a:ext uri="{FF2B5EF4-FFF2-40B4-BE49-F238E27FC236}">
              <a16:creationId xmlns:a16="http://schemas.microsoft.com/office/drawing/2014/main" id="{DD3DE0AC-7573-49B7-89B8-20C0115FCFD7}"/>
            </a:ext>
          </a:extLst>
        </xdr:cNvPr>
        <xdr:cNvSpPr>
          <a:spLocks noChangeAspect="1"/>
        </xdr:cNvSpPr>
      </xdr:nvSpPr>
      <xdr:spPr>
        <a:xfrm>
          <a:off x="7987654" y="2226621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276432</xdr:colOff>
      <xdr:row>4</xdr:row>
      <xdr:rowOff>142569</xdr:rowOff>
    </xdr:from>
    <xdr:to>
      <xdr:col>18</xdr:col>
      <xdr:colOff>102459</xdr:colOff>
      <xdr:row>6</xdr:row>
      <xdr:rowOff>365</xdr:rowOff>
    </xdr:to>
    <xdr:sp macro="" textlink="">
      <xdr:nvSpPr>
        <xdr:cNvPr id="809" name="Rektangel 808">
          <a:extLst>
            <a:ext uri="{FF2B5EF4-FFF2-40B4-BE49-F238E27FC236}">
              <a16:creationId xmlns:a16="http://schemas.microsoft.com/office/drawing/2014/main" id="{5434D6BA-7531-45D3-96A8-7F8C3D60069A}"/>
            </a:ext>
          </a:extLst>
        </xdr:cNvPr>
        <xdr:cNvSpPr>
          <a:spLocks noChangeAspect="1"/>
        </xdr:cNvSpPr>
      </xdr:nvSpPr>
      <xdr:spPr>
        <a:xfrm>
          <a:off x="6287479" y="1751522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82818</xdr:colOff>
      <xdr:row>4</xdr:row>
      <xdr:rowOff>178111</xdr:rowOff>
    </xdr:from>
    <xdr:to>
      <xdr:col>10</xdr:col>
      <xdr:colOff>250458</xdr:colOff>
      <xdr:row>6</xdr:row>
      <xdr:rowOff>12686</xdr:rowOff>
    </xdr:to>
    <xdr:sp macro="" textlink="">
      <xdr:nvSpPr>
        <xdr:cNvPr id="810" name="Rektangel 809">
          <a:extLst>
            <a:ext uri="{FF2B5EF4-FFF2-40B4-BE49-F238E27FC236}">
              <a16:creationId xmlns:a16="http://schemas.microsoft.com/office/drawing/2014/main" id="{BCBB3896-288D-418B-8CC7-8BD7AFD4DB92}"/>
            </a:ext>
          </a:extLst>
        </xdr:cNvPr>
        <xdr:cNvSpPr>
          <a:spLocks noChangeAspect="1"/>
        </xdr:cNvSpPr>
      </xdr:nvSpPr>
      <xdr:spPr>
        <a:xfrm>
          <a:off x="3056163" y="1787064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81348</xdr:colOff>
      <xdr:row>2</xdr:row>
      <xdr:rowOff>258822</xdr:rowOff>
    </xdr:from>
    <xdr:to>
      <xdr:col>9</xdr:col>
      <xdr:colOff>142306</xdr:colOff>
      <xdr:row>4</xdr:row>
      <xdr:rowOff>69665</xdr:rowOff>
    </xdr:to>
    <xdr:sp macro="" textlink="">
      <xdr:nvSpPr>
        <xdr:cNvPr id="811" name="Rektangel 810">
          <a:extLst>
            <a:ext uri="{FF2B5EF4-FFF2-40B4-BE49-F238E27FC236}">
              <a16:creationId xmlns:a16="http://schemas.microsoft.com/office/drawing/2014/main" id="{C9B26ADA-D1CB-4081-A0AE-02A80B208ABF}"/>
            </a:ext>
          </a:extLst>
        </xdr:cNvPr>
        <xdr:cNvSpPr>
          <a:spLocks noChangeAspect="1"/>
        </xdr:cNvSpPr>
      </xdr:nvSpPr>
      <xdr:spPr>
        <a:xfrm>
          <a:off x="3054693" y="1108349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203645</xdr:colOff>
      <xdr:row>2</xdr:row>
      <xdr:rowOff>212083</xdr:rowOff>
    </xdr:from>
    <xdr:to>
      <xdr:col>11</xdr:col>
      <xdr:colOff>30959</xdr:colOff>
      <xdr:row>4</xdr:row>
      <xdr:rowOff>69877</xdr:rowOff>
    </xdr:to>
    <xdr:sp macro="" textlink="">
      <xdr:nvSpPr>
        <xdr:cNvPr id="812" name="Rektangel 811">
          <a:extLst>
            <a:ext uri="{FF2B5EF4-FFF2-40B4-BE49-F238E27FC236}">
              <a16:creationId xmlns:a16="http://schemas.microsoft.com/office/drawing/2014/main" id="{BC0FDC38-50BE-4639-8346-21543B407366}"/>
            </a:ext>
          </a:extLst>
        </xdr:cNvPr>
        <xdr:cNvSpPr>
          <a:spLocks noChangeAspect="1"/>
        </xdr:cNvSpPr>
      </xdr:nvSpPr>
      <xdr:spPr>
        <a:xfrm>
          <a:off x="3556702" y="1061610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9953</xdr:colOff>
      <xdr:row>4</xdr:row>
      <xdr:rowOff>339919</xdr:rowOff>
    </xdr:from>
    <xdr:to>
      <xdr:col>7</xdr:col>
      <xdr:colOff>379457</xdr:colOff>
      <xdr:row>6</xdr:row>
      <xdr:rowOff>3098</xdr:rowOff>
    </xdr:to>
    <xdr:sp macro="" textlink="">
      <xdr:nvSpPr>
        <xdr:cNvPr id="813" name="Rektangel 812">
          <a:extLst>
            <a:ext uri="{FF2B5EF4-FFF2-40B4-BE49-F238E27FC236}">
              <a16:creationId xmlns:a16="http://schemas.microsoft.com/office/drawing/2014/main" id="{86410DF7-69AD-45C7-A66C-B2112339A95E}"/>
            </a:ext>
          </a:extLst>
        </xdr:cNvPr>
        <xdr:cNvSpPr>
          <a:spLocks noChangeAspect="1"/>
        </xdr:cNvSpPr>
      </xdr:nvSpPr>
      <xdr:spPr>
        <a:xfrm>
          <a:off x="2603585" y="1948872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300659</xdr:colOff>
      <xdr:row>3</xdr:row>
      <xdr:rowOff>214201</xdr:rowOff>
    </xdr:from>
    <xdr:to>
      <xdr:col>27</xdr:col>
      <xdr:colOff>135233</xdr:colOff>
      <xdr:row>6</xdr:row>
      <xdr:rowOff>2129</xdr:rowOff>
    </xdr:to>
    <xdr:sp macro="" textlink="">
      <xdr:nvSpPr>
        <xdr:cNvPr id="814" name="Rektangel 813">
          <a:extLst>
            <a:ext uri="{FF2B5EF4-FFF2-40B4-BE49-F238E27FC236}">
              <a16:creationId xmlns:a16="http://schemas.microsoft.com/office/drawing/2014/main" id="{0B724AAC-98ED-4388-9529-8D6223541BF2}"/>
            </a:ext>
          </a:extLst>
        </xdr:cNvPr>
        <xdr:cNvSpPr>
          <a:spLocks noChangeAspect="1"/>
        </xdr:cNvSpPr>
      </xdr:nvSpPr>
      <xdr:spPr>
        <a:xfrm rot="16200000">
          <a:off x="9562589" y="1609974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379679</xdr:colOff>
      <xdr:row>3</xdr:row>
      <xdr:rowOff>43276</xdr:rowOff>
    </xdr:from>
    <xdr:to>
      <xdr:col>25</xdr:col>
      <xdr:colOff>191808</xdr:colOff>
      <xdr:row>4</xdr:row>
      <xdr:rowOff>104234</xdr:rowOff>
    </xdr:to>
    <xdr:sp macro="" textlink="">
      <xdr:nvSpPr>
        <xdr:cNvPr id="815" name="Rektangel 814">
          <a:extLst>
            <a:ext uri="{FF2B5EF4-FFF2-40B4-BE49-F238E27FC236}">
              <a16:creationId xmlns:a16="http://schemas.microsoft.com/office/drawing/2014/main" id="{288D00E9-34CA-47D7-9AF0-CD0850F2B83E}"/>
            </a:ext>
          </a:extLst>
        </xdr:cNvPr>
        <xdr:cNvSpPr>
          <a:spLocks noChangeAspect="1"/>
        </xdr:cNvSpPr>
      </xdr:nvSpPr>
      <xdr:spPr>
        <a:xfrm rot="16200000">
          <a:off x="9114158" y="1207074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377551</xdr:colOff>
      <xdr:row>4</xdr:row>
      <xdr:rowOff>181815</xdr:rowOff>
    </xdr:from>
    <xdr:to>
      <xdr:col>25</xdr:col>
      <xdr:colOff>236631</xdr:colOff>
      <xdr:row>6</xdr:row>
      <xdr:rowOff>9129</xdr:rowOff>
    </xdr:to>
    <xdr:sp macro="" textlink="">
      <xdr:nvSpPr>
        <xdr:cNvPr id="816" name="Rektangel 815">
          <a:extLst>
            <a:ext uri="{FF2B5EF4-FFF2-40B4-BE49-F238E27FC236}">
              <a16:creationId xmlns:a16="http://schemas.microsoft.com/office/drawing/2014/main" id="{B28D3236-8FB6-4DE8-B71E-0ECB3FEAA6ED}"/>
            </a:ext>
          </a:extLst>
        </xdr:cNvPr>
        <xdr:cNvSpPr>
          <a:spLocks noChangeAspect="1"/>
        </xdr:cNvSpPr>
      </xdr:nvSpPr>
      <xdr:spPr>
        <a:xfrm rot="16200000">
          <a:off x="9062471" y="1774885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192616</xdr:colOff>
      <xdr:row>3</xdr:row>
      <xdr:rowOff>209904</xdr:rowOff>
    </xdr:from>
    <xdr:to>
      <xdr:col>29</xdr:col>
      <xdr:colOff>25264</xdr:colOff>
      <xdr:row>5</xdr:row>
      <xdr:rowOff>377544</xdr:rowOff>
    </xdr:to>
    <xdr:sp macro="" textlink="">
      <xdr:nvSpPr>
        <xdr:cNvPr id="817" name="Rektangel 816">
          <a:extLst>
            <a:ext uri="{FF2B5EF4-FFF2-40B4-BE49-F238E27FC236}">
              <a16:creationId xmlns:a16="http://schemas.microsoft.com/office/drawing/2014/main" id="{9CC3C0B3-2813-42D9-8E1D-460F6173A7E1}"/>
            </a:ext>
          </a:extLst>
        </xdr:cNvPr>
        <xdr:cNvSpPr>
          <a:spLocks noChangeAspect="1"/>
        </xdr:cNvSpPr>
      </xdr:nvSpPr>
      <xdr:spPr>
        <a:xfrm rot="16200000">
          <a:off x="10213009" y="1606640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12</xdr:col>
      <xdr:colOff>74905</xdr:colOff>
      <xdr:row>6</xdr:row>
      <xdr:rowOff>376422</xdr:rowOff>
    </xdr:from>
    <xdr:to>
      <xdr:col>13</xdr:col>
      <xdr:colOff>288265</xdr:colOff>
      <xdr:row>9</xdr:row>
      <xdr:rowOff>166084</xdr:rowOff>
    </xdr:to>
    <xdr:sp macro="" textlink="">
      <xdr:nvSpPr>
        <xdr:cNvPr id="818" name="Rektangel 817">
          <a:extLst>
            <a:ext uri="{FF2B5EF4-FFF2-40B4-BE49-F238E27FC236}">
              <a16:creationId xmlns:a16="http://schemas.microsoft.com/office/drawing/2014/main" id="{34F5F156-F505-4740-8ECD-CAA75A230912}"/>
            </a:ext>
            <a:ext uri="{147F2762-F138-4A5C-976F-8EAC2B608ADB}">
              <a16:predDERef xmlns:a16="http://schemas.microsoft.com/office/drawing/2014/main" pred="{9CC3C0B3-2813-42D9-8E1D-460F6173A7E1}"/>
            </a:ext>
          </a:extLst>
        </xdr:cNvPr>
        <xdr:cNvSpPr>
          <a:spLocks noChangeAspect="1"/>
        </xdr:cNvSpPr>
      </xdr:nvSpPr>
      <xdr:spPr>
        <a:xfrm rot="16200000">
          <a:off x="4411079" y="2917298"/>
          <a:ext cx="932662" cy="59436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26682</xdr:colOff>
      <xdr:row>3</xdr:row>
      <xdr:rowOff>40032</xdr:rowOff>
    </xdr:from>
    <xdr:to>
      <xdr:col>32</xdr:col>
      <xdr:colOff>198869</xdr:colOff>
      <xdr:row>4</xdr:row>
      <xdr:rowOff>105539</xdr:rowOff>
    </xdr:to>
    <xdr:sp macro="" textlink="">
      <xdr:nvSpPr>
        <xdr:cNvPr id="819" name="Rektangel 818">
          <a:extLst>
            <a:ext uri="{FF2B5EF4-FFF2-40B4-BE49-F238E27FC236}">
              <a16:creationId xmlns:a16="http://schemas.microsoft.com/office/drawing/2014/main" id="{346A6C00-26F5-47CE-8AE4-C7CCCDBF8DBA}"/>
            </a:ext>
          </a:extLst>
        </xdr:cNvPr>
        <xdr:cNvSpPr>
          <a:spLocks noChangeAspect="1"/>
        </xdr:cNvSpPr>
      </xdr:nvSpPr>
      <xdr:spPr>
        <a:xfrm rot="16200000">
          <a:off x="11786762" y="1215932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15989</xdr:colOff>
      <xdr:row>4</xdr:row>
      <xdr:rowOff>177760</xdr:rowOff>
    </xdr:from>
    <xdr:to>
      <xdr:col>32</xdr:col>
      <xdr:colOff>253497</xdr:colOff>
      <xdr:row>6</xdr:row>
      <xdr:rowOff>3788</xdr:rowOff>
    </xdr:to>
    <xdr:sp macro="" textlink="">
      <xdr:nvSpPr>
        <xdr:cNvPr id="820" name="Rektangel 819">
          <a:extLst>
            <a:ext uri="{FF2B5EF4-FFF2-40B4-BE49-F238E27FC236}">
              <a16:creationId xmlns:a16="http://schemas.microsoft.com/office/drawing/2014/main" id="{A3EBDF4E-671C-4432-8E66-808D2272DEB7}"/>
            </a:ext>
          </a:extLst>
        </xdr:cNvPr>
        <xdr:cNvSpPr>
          <a:spLocks noChangeAspect="1"/>
        </xdr:cNvSpPr>
      </xdr:nvSpPr>
      <xdr:spPr>
        <a:xfrm rot="16200000">
          <a:off x="11738613" y="1770829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6255</xdr:colOff>
      <xdr:row>3</xdr:row>
      <xdr:rowOff>148205</xdr:rowOff>
    </xdr:from>
    <xdr:to>
      <xdr:col>34</xdr:col>
      <xdr:colOff>177156</xdr:colOff>
      <xdr:row>4</xdr:row>
      <xdr:rowOff>213712</xdr:rowOff>
    </xdr:to>
    <xdr:sp macro="" textlink="">
      <xdr:nvSpPr>
        <xdr:cNvPr id="821" name="Rektangel 820">
          <a:extLst>
            <a:ext uri="{FF2B5EF4-FFF2-40B4-BE49-F238E27FC236}">
              <a16:creationId xmlns:a16="http://schemas.microsoft.com/office/drawing/2014/main" id="{375F80F5-878D-4E61-B324-23E517C48220}"/>
            </a:ext>
          </a:extLst>
        </xdr:cNvPr>
        <xdr:cNvSpPr>
          <a:spLocks noChangeAspect="1"/>
        </xdr:cNvSpPr>
      </xdr:nvSpPr>
      <xdr:spPr>
        <a:xfrm rot="16200000">
          <a:off x="12525118" y="1324748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13389</xdr:colOff>
      <xdr:row>4</xdr:row>
      <xdr:rowOff>317023</xdr:rowOff>
    </xdr:from>
    <xdr:to>
      <xdr:col>34</xdr:col>
      <xdr:colOff>184290</xdr:colOff>
      <xdr:row>6</xdr:row>
      <xdr:rowOff>2818</xdr:rowOff>
    </xdr:to>
    <xdr:sp macro="" textlink="">
      <xdr:nvSpPr>
        <xdr:cNvPr id="822" name="Rektangel 821">
          <a:extLst>
            <a:ext uri="{FF2B5EF4-FFF2-40B4-BE49-F238E27FC236}">
              <a16:creationId xmlns:a16="http://schemas.microsoft.com/office/drawing/2014/main" id="{BDA79E88-7061-4B3C-B362-89E7EC343190}"/>
            </a:ext>
          </a:extLst>
        </xdr:cNvPr>
        <xdr:cNvSpPr>
          <a:spLocks noChangeAspect="1"/>
        </xdr:cNvSpPr>
      </xdr:nvSpPr>
      <xdr:spPr>
        <a:xfrm rot="16200000">
          <a:off x="12532252" y="1873279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243133</xdr:colOff>
      <xdr:row>3</xdr:row>
      <xdr:rowOff>231418</xdr:rowOff>
    </xdr:from>
    <xdr:to>
      <xdr:col>35</xdr:col>
      <xdr:colOff>13389</xdr:colOff>
      <xdr:row>6</xdr:row>
      <xdr:rowOff>2818</xdr:rowOff>
    </xdr:to>
    <xdr:sp macro="" textlink="">
      <xdr:nvSpPr>
        <xdr:cNvPr id="823" name="Rektangel 822">
          <a:extLst>
            <a:ext uri="{FF2B5EF4-FFF2-40B4-BE49-F238E27FC236}">
              <a16:creationId xmlns:a16="http://schemas.microsoft.com/office/drawing/2014/main" id="{DF8E26D8-4218-4F61-8ECD-AC614BD8D44C}"/>
            </a:ext>
          </a:extLst>
        </xdr:cNvPr>
        <xdr:cNvSpPr/>
      </xdr:nvSpPr>
      <xdr:spPr>
        <a:xfrm rot="16200000">
          <a:off x="12708727" y="1840942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169911</xdr:colOff>
      <xdr:row>4</xdr:row>
      <xdr:rowOff>160681</xdr:rowOff>
    </xdr:from>
    <xdr:to>
      <xdr:col>13</xdr:col>
      <xdr:colOff>337551</xdr:colOff>
      <xdr:row>5</xdr:row>
      <xdr:rowOff>374041</xdr:rowOff>
    </xdr:to>
    <xdr:sp macro="" textlink="">
      <xdr:nvSpPr>
        <xdr:cNvPr id="824" name="Rektangel 823">
          <a:extLst>
            <a:ext uri="{FF2B5EF4-FFF2-40B4-BE49-F238E27FC236}">
              <a16:creationId xmlns:a16="http://schemas.microsoft.com/office/drawing/2014/main" id="{CF4C5979-8DF3-4720-9FCC-848FA87357DA}"/>
            </a:ext>
          </a:extLst>
        </xdr:cNvPr>
        <xdr:cNvSpPr>
          <a:spLocks noChangeAspect="1"/>
        </xdr:cNvSpPr>
      </xdr:nvSpPr>
      <xdr:spPr>
        <a:xfrm>
          <a:off x="4282394" y="1769634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161150</xdr:colOff>
      <xdr:row>2</xdr:row>
      <xdr:rowOff>207639</xdr:rowOff>
    </xdr:from>
    <xdr:to>
      <xdr:col>12</xdr:col>
      <xdr:colOff>368178</xdr:colOff>
      <xdr:row>4</xdr:row>
      <xdr:rowOff>65433</xdr:rowOff>
    </xdr:to>
    <xdr:sp macro="" textlink="">
      <xdr:nvSpPr>
        <xdr:cNvPr id="825" name="Rektangel 824">
          <a:extLst>
            <a:ext uri="{FF2B5EF4-FFF2-40B4-BE49-F238E27FC236}">
              <a16:creationId xmlns:a16="http://schemas.microsoft.com/office/drawing/2014/main" id="{7A6D2D94-B07A-43DC-B530-731415C9201B}"/>
            </a:ext>
          </a:extLst>
        </xdr:cNvPr>
        <xdr:cNvSpPr>
          <a:spLocks noChangeAspect="1"/>
        </xdr:cNvSpPr>
      </xdr:nvSpPr>
      <xdr:spPr>
        <a:xfrm>
          <a:off x="4273633" y="1057166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26740</xdr:colOff>
      <xdr:row>2</xdr:row>
      <xdr:rowOff>208433</xdr:rowOff>
    </xdr:from>
    <xdr:to>
      <xdr:col>15</xdr:col>
      <xdr:colOff>233768</xdr:colOff>
      <xdr:row>4</xdr:row>
      <xdr:rowOff>66227</xdr:rowOff>
    </xdr:to>
    <xdr:sp macro="" textlink="">
      <xdr:nvSpPr>
        <xdr:cNvPr id="826" name="Rektangel 825">
          <a:extLst>
            <a:ext uri="{FF2B5EF4-FFF2-40B4-BE49-F238E27FC236}">
              <a16:creationId xmlns:a16="http://schemas.microsoft.com/office/drawing/2014/main" id="{4F2DB9D7-C413-4623-B698-53E3871F9B2A}"/>
            </a:ext>
          </a:extLst>
        </xdr:cNvPr>
        <xdr:cNvSpPr>
          <a:spLocks noChangeAspect="1"/>
        </xdr:cNvSpPr>
      </xdr:nvSpPr>
      <xdr:spPr>
        <a:xfrm>
          <a:off x="5278362" y="1057960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30061</xdr:colOff>
      <xdr:row>4</xdr:row>
      <xdr:rowOff>163504</xdr:rowOff>
    </xdr:from>
    <xdr:to>
      <xdr:col>16</xdr:col>
      <xdr:colOff>197701</xdr:colOff>
      <xdr:row>5</xdr:row>
      <xdr:rowOff>377151</xdr:rowOff>
    </xdr:to>
    <xdr:sp macro="" textlink="">
      <xdr:nvSpPr>
        <xdr:cNvPr id="827" name="Rektangel 826">
          <a:extLst>
            <a:ext uri="{FF2B5EF4-FFF2-40B4-BE49-F238E27FC236}">
              <a16:creationId xmlns:a16="http://schemas.microsoft.com/office/drawing/2014/main" id="{C72AC18C-D2A6-41CC-9AAF-B0D6BDA852C1}"/>
            </a:ext>
          </a:extLst>
        </xdr:cNvPr>
        <xdr:cNvSpPr>
          <a:spLocks noChangeAspect="1"/>
        </xdr:cNvSpPr>
      </xdr:nvSpPr>
      <xdr:spPr>
        <a:xfrm>
          <a:off x="5281683" y="1772457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263738</xdr:colOff>
      <xdr:row>2</xdr:row>
      <xdr:rowOff>261490</xdr:rowOff>
    </xdr:from>
    <xdr:to>
      <xdr:col>17</xdr:col>
      <xdr:colOff>329245</xdr:colOff>
      <xdr:row>4</xdr:row>
      <xdr:rowOff>52677</xdr:rowOff>
    </xdr:to>
    <xdr:sp macro="" textlink="">
      <xdr:nvSpPr>
        <xdr:cNvPr id="828" name="Rektangel 827">
          <a:extLst>
            <a:ext uri="{FF2B5EF4-FFF2-40B4-BE49-F238E27FC236}">
              <a16:creationId xmlns:a16="http://schemas.microsoft.com/office/drawing/2014/main" id="{71C62A69-8224-4B28-B3C9-2CC5CB077391}"/>
            </a:ext>
          </a:extLst>
        </xdr:cNvPr>
        <xdr:cNvSpPr>
          <a:spLocks noChangeAspect="1"/>
        </xdr:cNvSpPr>
      </xdr:nvSpPr>
      <xdr:spPr>
        <a:xfrm>
          <a:off x="6274785" y="1111017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334054</xdr:colOff>
      <xdr:row>4</xdr:row>
      <xdr:rowOff>194751</xdr:rowOff>
    </xdr:from>
    <xdr:to>
      <xdr:col>21</xdr:col>
      <xdr:colOff>19849</xdr:colOff>
      <xdr:row>5</xdr:row>
      <xdr:rowOff>365651</xdr:rowOff>
    </xdr:to>
    <xdr:sp macro="" textlink="">
      <xdr:nvSpPr>
        <xdr:cNvPr id="829" name="Rektangel 828">
          <a:extLst>
            <a:ext uri="{FF2B5EF4-FFF2-40B4-BE49-F238E27FC236}">
              <a16:creationId xmlns:a16="http://schemas.microsoft.com/office/drawing/2014/main" id="{C8BBA1D4-FEFD-4E1B-B8C0-D63F20369177}"/>
            </a:ext>
          </a:extLst>
        </xdr:cNvPr>
        <xdr:cNvSpPr>
          <a:spLocks noChangeAspect="1"/>
        </xdr:cNvSpPr>
      </xdr:nvSpPr>
      <xdr:spPr>
        <a:xfrm>
          <a:off x="7484240" y="1803704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213327</xdr:colOff>
      <xdr:row>4</xdr:row>
      <xdr:rowOff>204358</xdr:rowOff>
    </xdr:from>
    <xdr:to>
      <xdr:col>19</xdr:col>
      <xdr:colOff>278833</xdr:colOff>
      <xdr:row>5</xdr:row>
      <xdr:rowOff>375258</xdr:rowOff>
    </xdr:to>
    <xdr:sp macro="" textlink="">
      <xdr:nvSpPr>
        <xdr:cNvPr id="830" name="Rektangel 829">
          <a:extLst>
            <a:ext uri="{FF2B5EF4-FFF2-40B4-BE49-F238E27FC236}">
              <a16:creationId xmlns:a16="http://schemas.microsoft.com/office/drawing/2014/main" id="{197A06F4-1010-4F42-8B53-0B6CBC775211}"/>
            </a:ext>
          </a:extLst>
        </xdr:cNvPr>
        <xdr:cNvSpPr>
          <a:spLocks noChangeAspect="1"/>
        </xdr:cNvSpPr>
      </xdr:nvSpPr>
      <xdr:spPr>
        <a:xfrm>
          <a:off x="6983800" y="1813311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88856</xdr:colOff>
      <xdr:row>5</xdr:row>
      <xdr:rowOff>242331</xdr:rowOff>
    </xdr:from>
    <xdr:to>
      <xdr:col>23</xdr:col>
      <xdr:colOff>239969</xdr:colOff>
      <xdr:row>6</xdr:row>
      <xdr:rowOff>5331</xdr:rowOff>
    </xdr:to>
    <xdr:sp macro="" textlink="">
      <xdr:nvSpPr>
        <xdr:cNvPr id="831" name="Rektangel 830">
          <a:extLst>
            <a:ext uri="{FF2B5EF4-FFF2-40B4-BE49-F238E27FC236}">
              <a16:creationId xmlns:a16="http://schemas.microsoft.com/office/drawing/2014/main" id="{912D60FE-5177-4F3A-8A15-1415DC8048AC}"/>
            </a:ext>
          </a:extLst>
        </xdr:cNvPr>
        <xdr:cNvSpPr>
          <a:spLocks noChangeAspect="1"/>
        </xdr:cNvSpPr>
      </xdr:nvSpPr>
      <xdr:spPr>
        <a:xfrm>
          <a:off x="7998467" y="2230997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287245</xdr:colOff>
      <xdr:row>4</xdr:row>
      <xdr:rowOff>146945</xdr:rowOff>
    </xdr:from>
    <xdr:to>
      <xdr:col>18</xdr:col>
      <xdr:colOff>113272</xdr:colOff>
      <xdr:row>6</xdr:row>
      <xdr:rowOff>4741</xdr:rowOff>
    </xdr:to>
    <xdr:sp macro="" textlink="">
      <xdr:nvSpPr>
        <xdr:cNvPr id="832" name="Rektangel 831">
          <a:extLst>
            <a:ext uri="{FF2B5EF4-FFF2-40B4-BE49-F238E27FC236}">
              <a16:creationId xmlns:a16="http://schemas.microsoft.com/office/drawing/2014/main" id="{A10C7C45-4B37-41A7-B31A-8212A77BE176}"/>
            </a:ext>
          </a:extLst>
        </xdr:cNvPr>
        <xdr:cNvSpPr>
          <a:spLocks noChangeAspect="1"/>
        </xdr:cNvSpPr>
      </xdr:nvSpPr>
      <xdr:spPr>
        <a:xfrm>
          <a:off x="6298292" y="1755898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61451</xdr:colOff>
      <xdr:row>4</xdr:row>
      <xdr:rowOff>182487</xdr:rowOff>
    </xdr:from>
    <xdr:to>
      <xdr:col>10</xdr:col>
      <xdr:colOff>229091</xdr:colOff>
      <xdr:row>6</xdr:row>
      <xdr:rowOff>17062</xdr:rowOff>
    </xdr:to>
    <xdr:sp macro="" textlink="">
      <xdr:nvSpPr>
        <xdr:cNvPr id="833" name="Rektangel 832">
          <a:extLst>
            <a:ext uri="{FF2B5EF4-FFF2-40B4-BE49-F238E27FC236}">
              <a16:creationId xmlns:a16="http://schemas.microsoft.com/office/drawing/2014/main" id="{DE607AD3-AA4F-48F8-A714-95321605A60B}"/>
            </a:ext>
          </a:extLst>
        </xdr:cNvPr>
        <xdr:cNvSpPr>
          <a:spLocks noChangeAspect="1"/>
        </xdr:cNvSpPr>
      </xdr:nvSpPr>
      <xdr:spPr>
        <a:xfrm>
          <a:off x="3034796" y="1791440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59981</xdr:colOff>
      <xdr:row>2</xdr:row>
      <xdr:rowOff>263198</xdr:rowOff>
    </xdr:from>
    <xdr:to>
      <xdr:col>9</xdr:col>
      <xdr:colOff>120939</xdr:colOff>
      <xdr:row>4</xdr:row>
      <xdr:rowOff>74041</xdr:rowOff>
    </xdr:to>
    <xdr:sp macro="" textlink="">
      <xdr:nvSpPr>
        <xdr:cNvPr id="834" name="Rektangel 833">
          <a:extLst>
            <a:ext uri="{FF2B5EF4-FFF2-40B4-BE49-F238E27FC236}">
              <a16:creationId xmlns:a16="http://schemas.microsoft.com/office/drawing/2014/main" id="{FEE70726-7D28-483C-92AE-F414F8B4B7A1}"/>
            </a:ext>
          </a:extLst>
        </xdr:cNvPr>
        <xdr:cNvSpPr>
          <a:spLocks noChangeAspect="1"/>
        </xdr:cNvSpPr>
      </xdr:nvSpPr>
      <xdr:spPr>
        <a:xfrm>
          <a:off x="3033326" y="1112725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182278</xdr:colOff>
      <xdr:row>2</xdr:row>
      <xdr:rowOff>216459</xdr:rowOff>
    </xdr:from>
    <xdr:to>
      <xdr:col>11</xdr:col>
      <xdr:colOff>9592</xdr:colOff>
      <xdr:row>4</xdr:row>
      <xdr:rowOff>74253</xdr:rowOff>
    </xdr:to>
    <xdr:sp macro="" textlink="">
      <xdr:nvSpPr>
        <xdr:cNvPr id="835" name="Rektangel 834">
          <a:extLst>
            <a:ext uri="{FF2B5EF4-FFF2-40B4-BE49-F238E27FC236}">
              <a16:creationId xmlns:a16="http://schemas.microsoft.com/office/drawing/2014/main" id="{93B07891-012F-4F8B-8A3C-C3D94C0E4896}"/>
            </a:ext>
          </a:extLst>
        </xdr:cNvPr>
        <xdr:cNvSpPr>
          <a:spLocks noChangeAspect="1"/>
        </xdr:cNvSpPr>
      </xdr:nvSpPr>
      <xdr:spPr>
        <a:xfrm>
          <a:off x="3535335" y="1065986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6</xdr:col>
      <xdr:colOff>348992</xdr:colOff>
      <xdr:row>4</xdr:row>
      <xdr:rowOff>344295</xdr:rowOff>
    </xdr:from>
    <xdr:to>
      <xdr:col>7</xdr:col>
      <xdr:colOff>358090</xdr:colOff>
      <xdr:row>6</xdr:row>
      <xdr:rowOff>7474</xdr:rowOff>
    </xdr:to>
    <xdr:sp macro="" textlink="">
      <xdr:nvSpPr>
        <xdr:cNvPr id="836" name="Rektangel 835">
          <a:extLst>
            <a:ext uri="{FF2B5EF4-FFF2-40B4-BE49-F238E27FC236}">
              <a16:creationId xmlns:a16="http://schemas.microsoft.com/office/drawing/2014/main" id="{AAFD9445-6D44-4B6C-9968-FE08C8891319}"/>
            </a:ext>
          </a:extLst>
        </xdr:cNvPr>
        <xdr:cNvSpPr>
          <a:spLocks noChangeAspect="1"/>
        </xdr:cNvSpPr>
      </xdr:nvSpPr>
      <xdr:spPr>
        <a:xfrm>
          <a:off x="2582218" y="1953248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279292</xdr:colOff>
      <xdr:row>3</xdr:row>
      <xdr:rowOff>218577</xdr:rowOff>
    </xdr:from>
    <xdr:to>
      <xdr:col>27</xdr:col>
      <xdr:colOff>113866</xdr:colOff>
      <xdr:row>6</xdr:row>
      <xdr:rowOff>6505</xdr:rowOff>
    </xdr:to>
    <xdr:sp macro="" textlink="">
      <xdr:nvSpPr>
        <xdr:cNvPr id="837" name="Rektangel 836">
          <a:extLst>
            <a:ext uri="{FF2B5EF4-FFF2-40B4-BE49-F238E27FC236}">
              <a16:creationId xmlns:a16="http://schemas.microsoft.com/office/drawing/2014/main" id="{5A6F5AF1-C052-4C73-8202-2A44919E218A}"/>
            </a:ext>
          </a:extLst>
        </xdr:cNvPr>
        <xdr:cNvSpPr>
          <a:spLocks noChangeAspect="1"/>
        </xdr:cNvSpPr>
      </xdr:nvSpPr>
      <xdr:spPr>
        <a:xfrm rot="16200000">
          <a:off x="9541222" y="1614350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358312</xdr:colOff>
      <xdr:row>3</xdr:row>
      <xdr:rowOff>47652</xdr:rowOff>
    </xdr:from>
    <xdr:to>
      <xdr:col>25</xdr:col>
      <xdr:colOff>170441</xdr:colOff>
      <xdr:row>4</xdr:row>
      <xdr:rowOff>108610</xdr:rowOff>
    </xdr:to>
    <xdr:sp macro="" textlink="">
      <xdr:nvSpPr>
        <xdr:cNvPr id="838" name="Rektangel 837">
          <a:extLst>
            <a:ext uri="{FF2B5EF4-FFF2-40B4-BE49-F238E27FC236}">
              <a16:creationId xmlns:a16="http://schemas.microsoft.com/office/drawing/2014/main" id="{9B21636C-184F-4547-B9B7-E6737B01DE3F}"/>
            </a:ext>
          </a:extLst>
        </xdr:cNvPr>
        <xdr:cNvSpPr>
          <a:spLocks noChangeAspect="1"/>
        </xdr:cNvSpPr>
      </xdr:nvSpPr>
      <xdr:spPr>
        <a:xfrm rot="16200000">
          <a:off x="9092791" y="1211450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356184</xdr:colOff>
      <xdr:row>4</xdr:row>
      <xdr:rowOff>186191</xdr:rowOff>
    </xdr:from>
    <xdr:to>
      <xdr:col>25</xdr:col>
      <xdr:colOff>215264</xdr:colOff>
      <xdr:row>6</xdr:row>
      <xdr:rowOff>13505</xdr:rowOff>
    </xdr:to>
    <xdr:sp macro="" textlink="">
      <xdr:nvSpPr>
        <xdr:cNvPr id="839" name="Rektangel 838">
          <a:extLst>
            <a:ext uri="{FF2B5EF4-FFF2-40B4-BE49-F238E27FC236}">
              <a16:creationId xmlns:a16="http://schemas.microsoft.com/office/drawing/2014/main" id="{B36588B6-95E8-4089-8ECA-77926FA6A233}"/>
            </a:ext>
          </a:extLst>
        </xdr:cNvPr>
        <xdr:cNvSpPr>
          <a:spLocks noChangeAspect="1"/>
        </xdr:cNvSpPr>
      </xdr:nvSpPr>
      <xdr:spPr>
        <a:xfrm rot="16200000">
          <a:off x="9041104" y="1779261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27</xdr:col>
      <xdr:colOff>171249</xdr:colOff>
      <xdr:row>3</xdr:row>
      <xdr:rowOff>214280</xdr:rowOff>
    </xdr:from>
    <xdr:to>
      <xdr:col>29</xdr:col>
      <xdr:colOff>3897</xdr:colOff>
      <xdr:row>6</xdr:row>
      <xdr:rowOff>2208</xdr:rowOff>
    </xdr:to>
    <xdr:sp macro="" textlink="">
      <xdr:nvSpPr>
        <xdr:cNvPr id="840" name="Rektangel 839">
          <a:extLst>
            <a:ext uri="{FF2B5EF4-FFF2-40B4-BE49-F238E27FC236}">
              <a16:creationId xmlns:a16="http://schemas.microsoft.com/office/drawing/2014/main" id="{FF2B0F4B-96FD-4C26-B9A1-C546F77BC0F3}"/>
            </a:ext>
          </a:extLst>
        </xdr:cNvPr>
        <xdr:cNvSpPr>
          <a:spLocks noChangeAspect="1"/>
        </xdr:cNvSpPr>
      </xdr:nvSpPr>
      <xdr:spPr>
        <a:xfrm rot="16200000">
          <a:off x="10191642" y="1611016"/>
          <a:ext cx="927066" cy="592073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13</xdr:col>
      <xdr:colOff>329763</xdr:colOff>
      <xdr:row>6</xdr:row>
      <xdr:rowOff>380798</xdr:rowOff>
    </xdr:from>
    <xdr:to>
      <xdr:col>15</xdr:col>
      <xdr:colOff>162123</xdr:colOff>
      <xdr:row>9</xdr:row>
      <xdr:rowOff>170460</xdr:rowOff>
    </xdr:to>
    <xdr:sp macro="" textlink="">
      <xdr:nvSpPr>
        <xdr:cNvPr id="841" name="Rektangel 840">
          <a:extLst>
            <a:ext uri="{FF2B5EF4-FFF2-40B4-BE49-F238E27FC236}">
              <a16:creationId xmlns:a16="http://schemas.microsoft.com/office/drawing/2014/main" id="{8DA22FBD-3D6C-4B26-90B6-2EB100E487CA}"/>
            </a:ext>
            <a:ext uri="{147F2762-F138-4A5C-976F-8EAC2B608ADB}">
              <a16:predDERef xmlns:a16="http://schemas.microsoft.com/office/drawing/2014/main" pred="{FF2B0F4B-96FD-4C26-B9A1-C546F77BC0F3}"/>
            </a:ext>
          </a:extLst>
        </xdr:cNvPr>
        <xdr:cNvSpPr>
          <a:spLocks noChangeAspect="1"/>
        </xdr:cNvSpPr>
      </xdr:nvSpPr>
      <xdr:spPr>
        <a:xfrm rot="16200000">
          <a:off x="5046937" y="2921674"/>
          <a:ext cx="932662" cy="59436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5315</xdr:colOff>
      <xdr:row>3</xdr:row>
      <xdr:rowOff>44408</xdr:rowOff>
    </xdr:from>
    <xdr:to>
      <xdr:col>32</xdr:col>
      <xdr:colOff>177502</xdr:colOff>
      <xdr:row>4</xdr:row>
      <xdr:rowOff>109915</xdr:rowOff>
    </xdr:to>
    <xdr:sp macro="" textlink="">
      <xdr:nvSpPr>
        <xdr:cNvPr id="842" name="Rektangel 841">
          <a:extLst>
            <a:ext uri="{FF2B5EF4-FFF2-40B4-BE49-F238E27FC236}">
              <a16:creationId xmlns:a16="http://schemas.microsoft.com/office/drawing/2014/main" id="{AB25DB64-D3C4-406B-A2CA-CA1AD2D6CA20}"/>
            </a:ext>
          </a:extLst>
        </xdr:cNvPr>
        <xdr:cNvSpPr>
          <a:spLocks noChangeAspect="1"/>
        </xdr:cNvSpPr>
      </xdr:nvSpPr>
      <xdr:spPr>
        <a:xfrm rot="16200000">
          <a:off x="11765395" y="1220308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30</xdr:col>
      <xdr:colOff>374335</xdr:colOff>
      <xdr:row>4</xdr:row>
      <xdr:rowOff>182136</xdr:rowOff>
    </xdr:from>
    <xdr:to>
      <xdr:col>32</xdr:col>
      <xdr:colOff>232130</xdr:colOff>
      <xdr:row>6</xdr:row>
      <xdr:rowOff>8164</xdr:rowOff>
    </xdr:to>
    <xdr:sp macro="" textlink="">
      <xdr:nvSpPr>
        <xdr:cNvPr id="843" name="Rektangel 842">
          <a:extLst>
            <a:ext uri="{FF2B5EF4-FFF2-40B4-BE49-F238E27FC236}">
              <a16:creationId xmlns:a16="http://schemas.microsoft.com/office/drawing/2014/main" id="{580947A1-7C47-4722-A2B7-7E2B9AFD68ED}"/>
            </a:ext>
          </a:extLst>
        </xdr:cNvPr>
        <xdr:cNvSpPr>
          <a:spLocks noChangeAspect="1"/>
        </xdr:cNvSpPr>
      </xdr:nvSpPr>
      <xdr:spPr>
        <a:xfrm rot="16200000">
          <a:off x="11717246" y="1775205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32</xdr:col>
      <xdr:colOff>364601</xdr:colOff>
      <xdr:row>3</xdr:row>
      <xdr:rowOff>152581</xdr:rowOff>
    </xdr:from>
    <xdr:to>
      <xdr:col>34</xdr:col>
      <xdr:colOff>155789</xdr:colOff>
      <xdr:row>4</xdr:row>
      <xdr:rowOff>218088</xdr:rowOff>
    </xdr:to>
    <xdr:sp macro="" textlink="">
      <xdr:nvSpPr>
        <xdr:cNvPr id="844" name="Rektangel 843">
          <a:extLst>
            <a:ext uri="{FF2B5EF4-FFF2-40B4-BE49-F238E27FC236}">
              <a16:creationId xmlns:a16="http://schemas.microsoft.com/office/drawing/2014/main" id="{C3EE3FA6-FD62-4392-9B79-12500734357A}"/>
            </a:ext>
          </a:extLst>
        </xdr:cNvPr>
        <xdr:cNvSpPr>
          <a:spLocks noChangeAspect="1"/>
        </xdr:cNvSpPr>
      </xdr:nvSpPr>
      <xdr:spPr>
        <a:xfrm rot="16200000">
          <a:off x="12503751" y="1329124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32</xdr:col>
      <xdr:colOff>371735</xdr:colOff>
      <xdr:row>4</xdr:row>
      <xdr:rowOff>321399</xdr:rowOff>
    </xdr:from>
    <xdr:to>
      <xdr:col>34</xdr:col>
      <xdr:colOff>162923</xdr:colOff>
      <xdr:row>6</xdr:row>
      <xdr:rowOff>7194</xdr:rowOff>
    </xdr:to>
    <xdr:sp macro="" textlink="">
      <xdr:nvSpPr>
        <xdr:cNvPr id="845" name="Rektangel 844">
          <a:extLst>
            <a:ext uri="{FF2B5EF4-FFF2-40B4-BE49-F238E27FC236}">
              <a16:creationId xmlns:a16="http://schemas.microsoft.com/office/drawing/2014/main" id="{A9BE571F-EC29-4FAC-A3DB-D7F9BB8BB0B8}"/>
            </a:ext>
          </a:extLst>
        </xdr:cNvPr>
        <xdr:cNvSpPr>
          <a:spLocks noChangeAspect="1"/>
        </xdr:cNvSpPr>
      </xdr:nvSpPr>
      <xdr:spPr>
        <a:xfrm rot="16200000">
          <a:off x="12510885" y="1877655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221766</xdr:colOff>
      <xdr:row>3</xdr:row>
      <xdr:rowOff>235794</xdr:rowOff>
    </xdr:from>
    <xdr:to>
      <xdr:col>34</xdr:col>
      <xdr:colOff>371735</xdr:colOff>
      <xdr:row>6</xdr:row>
      <xdr:rowOff>7194</xdr:rowOff>
    </xdr:to>
    <xdr:sp macro="" textlink="">
      <xdr:nvSpPr>
        <xdr:cNvPr id="846" name="Rektangel 845">
          <a:extLst>
            <a:ext uri="{FF2B5EF4-FFF2-40B4-BE49-F238E27FC236}">
              <a16:creationId xmlns:a16="http://schemas.microsoft.com/office/drawing/2014/main" id="{5CAF3AE3-5347-417F-B1EB-E002DC95E42E}"/>
            </a:ext>
          </a:extLst>
        </xdr:cNvPr>
        <xdr:cNvSpPr/>
      </xdr:nvSpPr>
      <xdr:spPr>
        <a:xfrm rot="16200000">
          <a:off x="12687360" y="1845318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148544</xdr:colOff>
      <xdr:row>4</xdr:row>
      <xdr:rowOff>165057</xdr:rowOff>
    </xdr:from>
    <xdr:to>
      <xdr:col>13</xdr:col>
      <xdr:colOff>316184</xdr:colOff>
      <xdr:row>5</xdr:row>
      <xdr:rowOff>378417</xdr:rowOff>
    </xdr:to>
    <xdr:sp macro="" textlink="">
      <xdr:nvSpPr>
        <xdr:cNvPr id="847" name="Rektangel 846">
          <a:extLst>
            <a:ext uri="{FF2B5EF4-FFF2-40B4-BE49-F238E27FC236}">
              <a16:creationId xmlns:a16="http://schemas.microsoft.com/office/drawing/2014/main" id="{4E523EC3-706F-4E12-95B8-94326969555E}"/>
            </a:ext>
          </a:extLst>
        </xdr:cNvPr>
        <xdr:cNvSpPr>
          <a:spLocks noChangeAspect="1"/>
        </xdr:cNvSpPr>
      </xdr:nvSpPr>
      <xdr:spPr>
        <a:xfrm>
          <a:off x="4261027" y="1774010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139783</xdr:colOff>
      <xdr:row>2</xdr:row>
      <xdr:rowOff>212015</xdr:rowOff>
    </xdr:from>
    <xdr:to>
      <xdr:col>12</xdr:col>
      <xdr:colOff>346811</xdr:colOff>
      <xdr:row>4</xdr:row>
      <xdr:rowOff>69809</xdr:rowOff>
    </xdr:to>
    <xdr:sp macro="" textlink="">
      <xdr:nvSpPr>
        <xdr:cNvPr id="848" name="Rektangel 847">
          <a:extLst>
            <a:ext uri="{FF2B5EF4-FFF2-40B4-BE49-F238E27FC236}">
              <a16:creationId xmlns:a16="http://schemas.microsoft.com/office/drawing/2014/main" id="{E059107C-9546-43CB-9A28-D0283B06B42A}"/>
            </a:ext>
          </a:extLst>
        </xdr:cNvPr>
        <xdr:cNvSpPr>
          <a:spLocks noChangeAspect="1"/>
        </xdr:cNvSpPr>
      </xdr:nvSpPr>
      <xdr:spPr>
        <a:xfrm>
          <a:off x="4252266" y="1061542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5373</xdr:colOff>
      <xdr:row>2</xdr:row>
      <xdr:rowOff>212809</xdr:rowOff>
    </xdr:from>
    <xdr:to>
      <xdr:col>15</xdr:col>
      <xdr:colOff>212401</xdr:colOff>
      <xdr:row>4</xdr:row>
      <xdr:rowOff>70603</xdr:rowOff>
    </xdr:to>
    <xdr:sp macro="" textlink="">
      <xdr:nvSpPr>
        <xdr:cNvPr id="849" name="Rektangel 848">
          <a:extLst>
            <a:ext uri="{FF2B5EF4-FFF2-40B4-BE49-F238E27FC236}">
              <a16:creationId xmlns:a16="http://schemas.microsoft.com/office/drawing/2014/main" id="{AFB48FB2-51C7-4721-87DA-5BF500CE684F}"/>
            </a:ext>
          </a:extLst>
        </xdr:cNvPr>
        <xdr:cNvSpPr>
          <a:spLocks noChangeAspect="1"/>
        </xdr:cNvSpPr>
      </xdr:nvSpPr>
      <xdr:spPr>
        <a:xfrm>
          <a:off x="5256995" y="1062336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8694</xdr:colOff>
      <xdr:row>4</xdr:row>
      <xdr:rowOff>167880</xdr:rowOff>
    </xdr:from>
    <xdr:to>
      <xdr:col>16</xdr:col>
      <xdr:colOff>176334</xdr:colOff>
      <xdr:row>6</xdr:row>
      <xdr:rowOff>1815</xdr:rowOff>
    </xdr:to>
    <xdr:sp macro="" textlink="">
      <xdr:nvSpPr>
        <xdr:cNvPr id="850" name="Rektangel 849">
          <a:extLst>
            <a:ext uri="{FF2B5EF4-FFF2-40B4-BE49-F238E27FC236}">
              <a16:creationId xmlns:a16="http://schemas.microsoft.com/office/drawing/2014/main" id="{3F33462C-4322-4CC5-9D9D-90904571FF6D}"/>
            </a:ext>
          </a:extLst>
        </xdr:cNvPr>
        <xdr:cNvSpPr>
          <a:spLocks noChangeAspect="1"/>
        </xdr:cNvSpPr>
      </xdr:nvSpPr>
      <xdr:spPr>
        <a:xfrm>
          <a:off x="5260316" y="1776833"/>
          <a:ext cx="927065" cy="59336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242371</xdr:colOff>
      <xdr:row>2</xdr:row>
      <xdr:rowOff>265866</xdr:rowOff>
    </xdr:from>
    <xdr:to>
      <xdr:col>17</xdr:col>
      <xdr:colOff>307878</xdr:colOff>
      <xdr:row>4</xdr:row>
      <xdr:rowOff>57053</xdr:rowOff>
    </xdr:to>
    <xdr:sp macro="" textlink="">
      <xdr:nvSpPr>
        <xdr:cNvPr id="851" name="Rektangel 850">
          <a:extLst>
            <a:ext uri="{FF2B5EF4-FFF2-40B4-BE49-F238E27FC236}">
              <a16:creationId xmlns:a16="http://schemas.microsoft.com/office/drawing/2014/main" id="{8D301B74-C9BA-4C80-BD0A-7C121D900449}"/>
            </a:ext>
          </a:extLst>
        </xdr:cNvPr>
        <xdr:cNvSpPr>
          <a:spLocks noChangeAspect="1"/>
        </xdr:cNvSpPr>
      </xdr:nvSpPr>
      <xdr:spPr>
        <a:xfrm>
          <a:off x="6253418" y="1115393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312687</xdr:colOff>
      <xdr:row>4</xdr:row>
      <xdr:rowOff>199127</xdr:rowOff>
    </xdr:from>
    <xdr:to>
      <xdr:col>20</xdr:col>
      <xdr:colOff>378194</xdr:colOff>
      <xdr:row>5</xdr:row>
      <xdr:rowOff>370027</xdr:rowOff>
    </xdr:to>
    <xdr:sp macro="" textlink="">
      <xdr:nvSpPr>
        <xdr:cNvPr id="852" name="Rektangel 851">
          <a:extLst>
            <a:ext uri="{FF2B5EF4-FFF2-40B4-BE49-F238E27FC236}">
              <a16:creationId xmlns:a16="http://schemas.microsoft.com/office/drawing/2014/main" id="{D924F7E9-3ADF-468F-AFC1-3FF5CFF6ABFA}"/>
            </a:ext>
          </a:extLst>
        </xdr:cNvPr>
        <xdr:cNvSpPr>
          <a:spLocks noChangeAspect="1"/>
        </xdr:cNvSpPr>
      </xdr:nvSpPr>
      <xdr:spPr>
        <a:xfrm>
          <a:off x="7462873" y="180808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191960</xdr:colOff>
      <xdr:row>4</xdr:row>
      <xdr:rowOff>208734</xdr:rowOff>
    </xdr:from>
    <xdr:to>
      <xdr:col>19</xdr:col>
      <xdr:colOff>257466</xdr:colOff>
      <xdr:row>5</xdr:row>
      <xdr:rowOff>379634</xdr:rowOff>
    </xdr:to>
    <xdr:sp macro="" textlink="">
      <xdr:nvSpPr>
        <xdr:cNvPr id="853" name="Rektangel 852">
          <a:extLst>
            <a:ext uri="{FF2B5EF4-FFF2-40B4-BE49-F238E27FC236}">
              <a16:creationId xmlns:a16="http://schemas.microsoft.com/office/drawing/2014/main" id="{601A13C6-55B6-439D-9B49-011938EF1170}"/>
            </a:ext>
          </a:extLst>
        </xdr:cNvPr>
        <xdr:cNvSpPr>
          <a:spLocks noChangeAspect="1"/>
        </xdr:cNvSpPr>
      </xdr:nvSpPr>
      <xdr:spPr>
        <a:xfrm>
          <a:off x="6962433" y="1817687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67489</xdr:colOff>
      <xdr:row>5</xdr:row>
      <xdr:rowOff>246707</xdr:rowOff>
    </xdr:from>
    <xdr:to>
      <xdr:col>23</xdr:col>
      <xdr:colOff>218602</xdr:colOff>
      <xdr:row>6</xdr:row>
      <xdr:rowOff>9707</xdr:rowOff>
    </xdr:to>
    <xdr:sp macro="" textlink="">
      <xdr:nvSpPr>
        <xdr:cNvPr id="854" name="Rektangel 853">
          <a:extLst>
            <a:ext uri="{FF2B5EF4-FFF2-40B4-BE49-F238E27FC236}">
              <a16:creationId xmlns:a16="http://schemas.microsoft.com/office/drawing/2014/main" id="{CBA57C2C-CAE9-4D28-8530-886431C424CF}"/>
            </a:ext>
          </a:extLst>
        </xdr:cNvPr>
        <xdr:cNvSpPr>
          <a:spLocks noChangeAspect="1"/>
        </xdr:cNvSpPr>
      </xdr:nvSpPr>
      <xdr:spPr>
        <a:xfrm>
          <a:off x="7977100" y="2235373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265878</xdr:colOff>
      <xdr:row>4</xdr:row>
      <xdr:rowOff>151321</xdr:rowOff>
    </xdr:from>
    <xdr:to>
      <xdr:col>18</xdr:col>
      <xdr:colOff>91905</xdr:colOff>
      <xdr:row>6</xdr:row>
      <xdr:rowOff>9117</xdr:rowOff>
    </xdr:to>
    <xdr:sp macro="" textlink="">
      <xdr:nvSpPr>
        <xdr:cNvPr id="855" name="Rektangel 854">
          <a:extLst>
            <a:ext uri="{FF2B5EF4-FFF2-40B4-BE49-F238E27FC236}">
              <a16:creationId xmlns:a16="http://schemas.microsoft.com/office/drawing/2014/main" id="{A5D7BF83-B722-4330-8CF0-76A95BAEF971}"/>
            </a:ext>
          </a:extLst>
        </xdr:cNvPr>
        <xdr:cNvSpPr>
          <a:spLocks noChangeAspect="1"/>
        </xdr:cNvSpPr>
      </xdr:nvSpPr>
      <xdr:spPr>
        <a:xfrm>
          <a:off x="6276925" y="1760274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85134</xdr:colOff>
      <xdr:row>4</xdr:row>
      <xdr:rowOff>180427</xdr:rowOff>
    </xdr:from>
    <xdr:to>
      <xdr:col>10</xdr:col>
      <xdr:colOff>252774</xdr:colOff>
      <xdr:row>6</xdr:row>
      <xdr:rowOff>15002</xdr:rowOff>
    </xdr:to>
    <xdr:sp macro="" textlink="">
      <xdr:nvSpPr>
        <xdr:cNvPr id="856" name="Rektangel 855">
          <a:extLst>
            <a:ext uri="{FF2B5EF4-FFF2-40B4-BE49-F238E27FC236}">
              <a16:creationId xmlns:a16="http://schemas.microsoft.com/office/drawing/2014/main" id="{DC0ACEE8-F9E7-4B49-834B-CC9017AEF86C}"/>
            </a:ext>
          </a:extLst>
        </xdr:cNvPr>
        <xdr:cNvSpPr>
          <a:spLocks noChangeAspect="1"/>
        </xdr:cNvSpPr>
      </xdr:nvSpPr>
      <xdr:spPr>
        <a:xfrm>
          <a:off x="3058479" y="1789380"/>
          <a:ext cx="927065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83664</xdr:colOff>
      <xdr:row>2</xdr:row>
      <xdr:rowOff>261138</xdr:rowOff>
    </xdr:from>
    <xdr:to>
      <xdr:col>9</xdr:col>
      <xdr:colOff>144622</xdr:colOff>
      <xdr:row>4</xdr:row>
      <xdr:rowOff>71981</xdr:rowOff>
    </xdr:to>
    <xdr:sp macro="" textlink="">
      <xdr:nvSpPr>
        <xdr:cNvPr id="857" name="Rektangel 856">
          <a:extLst>
            <a:ext uri="{FF2B5EF4-FFF2-40B4-BE49-F238E27FC236}">
              <a16:creationId xmlns:a16="http://schemas.microsoft.com/office/drawing/2014/main" id="{7CF0BF2C-9EB2-4797-8BE7-22260D30EE42}"/>
            </a:ext>
          </a:extLst>
        </xdr:cNvPr>
        <xdr:cNvSpPr>
          <a:spLocks noChangeAspect="1"/>
        </xdr:cNvSpPr>
      </xdr:nvSpPr>
      <xdr:spPr>
        <a:xfrm>
          <a:off x="3057009" y="1110665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205961</xdr:colOff>
      <xdr:row>2</xdr:row>
      <xdr:rowOff>214399</xdr:rowOff>
    </xdr:from>
    <xdr:to>
      <xdr:col>11</xdr:col>
      <xdr:colOff>33275</xdr:colOff>
      <xdr:row>4</xdr:row>
      <xdr:rowOff>72193</xdr:rowOff>
    </xdr:to>
    <xdr:sp macro="" textlink="">
      <xdr:nvSpPr>
        <xdr:cNvPr id="858" name="Rektangel 857">
          <a:extLst>
            <a:ext uri="{FF2B5EF4-FFF2-40B4-BE49-F238E27FC236}">
              <a16:creationId xmlns:a16="http://schemas.microsoft.com/office/drawing/2014/main" id="{9C1B3D4E-4B0B-4CAF-8EC0-69820D32CF95}"/>
            </a:ext>
          </a:extLst>
        </xdr:cNvPr>
        <xdr:cNvSpPr>
          <a:spLocks noChangeAspect="1"/>
        </xdr:cNvSpPr>
      </xdr:nvSpPr>
      <xdr:spPr>
        <a:xfrm>
          <a:off x="3559018" y="1063926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12269</xdr:colOff>
      <xdr:row>4</xdr:row>
      <xdr:rowOff>342235</xdr:rowOff>
    </xdr:from>
    <xdr:to>
      <xdr:col>8</xdr:col>
      <xdr:colOff>2060</xdr:colOff>
      <xdr:row>6</xdr:row>
      <xdr:rowOff>5414</xdr:rowOff>
    </xdr:to>
    <xdr:sp macro="" textlink="">
      <xdr:nvSpPr>
        <xdr:cNvPr id="859" name="Rektangel 858">
          <a:extLst>
            <a:ext uri="{FF2B5EF4-FFF2-40B4-BE49-F238E27FC236}">
              <a16:creationId xmlns:a16="http://schemas.microsoft.com/office/drawing/2014/main" id="{C35D0B1F-AC33-4CAE-9419-75253C35C047}"/>
            </a:ext>
          </a:extLst>
        </xdr:cNvPr>
        <xdr:cNvSpPr>
          <a:spLocks noChangeAspect="1"/>
        </xdr:cNvSpPr>
      </xdr:nvSpPr>
      <xdr:spPr>
        <a:xfrm>
          <a:off x="2605901" y="1951188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302975</xdr:colOff>
      <xdr:row>3</xdr:row>
      <xdr:rowOff>216517</xdr:rowOff>
    </xdr:from>
    <xdr:to>
      <xdr:col>27</xdr:col>
      <xdr:colOff>137549</xdr:colOff>
      <xdr:row>6</xdr:row>
      <xdr:rowOff>4445</xdr:rowOff>
    </xdr:to>
    <xdr:sp macro="" textlink="">
      <xdr:nvSpPr>
        <xdr:cNvPr id="860" name="Rektangel 859">
          <a:extLst>
            <a:ext uri="{FF2B5EF4-FFF2-40B4-BE49-F238E27FC236}">
              <a16:creationId xmlns:a16="http://schemas.microsoft.com/office/drawing/2014/main" id="{788B8160-B484-4074-A170-F4949CF7ECBB}"/>
            </a:ext>
          </a:extLst>
        </xdr:cNvPr>
        <xdr:cNvSpPr>
          <a:spLocks noChangeAspect="1"/>
        </xdr:cNvSpPr>
      </xdr:nvSpPr>
      <xdr:spPr>
        <a:xfrm rot="16200000">
          <a:off x="9564905" y="1612290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24</xdr:col>
      <xdr:colOff>2282</xdr:colOff>
      <xdr:row>3</xdr:row>
      <xdr:rowOff>45592</xdr:rowOff>
    </xdr:from>
    <xdr:to>
      <xdr:col>25</xdr:col>
      <xdr:colOff>194124</xdr:colOff>
      <xdr:row>4</xdr:row>
      <xdr:rowOff>106550</xdr:rowOff>
    </xdr:to>
    <xdr:sp macro="" textlink="">
      <xdr:nvSpPr>
        <xdr:cNvPr id="861" name="Rektangel 860">
          <a:extLst>
            <a:ext uri="{FF2B5EF4-FFF2-40B4-BE49-F238E27FC236}">
              <a16:creationId xmlns:a16="http://schemas.microsoft.com/office/drawing/2014/main" id="{056DC9B2-2410-4DE9-8A00-2C9BD6767A6E}"/>
            </a:ext>
          </a:extLst>
        </xdr:cNvPr>
        <xdr:cNvSpPr>
          <a:spLocks noChangeAspect="1"/>
        </xdr:cNvSpPr>
      </xdr:nvSpPr>
      <xdr:spPr>
        <a:xfrm rot="16200000">
          <a:off x="9116474" y="1209390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24</xdr:col>
      <xdr:colOff>154</xdr:colOff>
      <xdr:row>4</xdr:row>
      <xdr:rowOff>184131</xdr:rowOff>
    </xdr:from>
    <xdr:to>
      <xdr:col>25</xdr:col>
      <xdr:colOff>238947</xdr:colOff>
      <xdr:row>6</xdr:row>
      <xdr:rowOff>11445</xdr:rowOff>
    </xdr:to>
    <xdr:sp macro="" textlink="">
      <xdr:nvSpPr>
        <xdr:cNvPr id="862" name="Rektangel 861">
          <a:extLst>
            <a:ext uri="{FF2B5EF4-FFF2-40B4-BE49-F238E27FC236}">
              <a16:creationId xmlns:a16="http://schemas.microsoft.com/office/drawing/2014/main" id="{884963D8-BFA7-4F95-991D-97023CB68F11}"/>
            </a:ext>
          </a:extLst>
        </xdr:cNvPr>
        <xdr:cNvSpPr>
          <a:spLocks noChangeAspect="1"/>
        </xdr:cNvSpPr>
      </xdr:nvSpPr>
      <xdr:spPr>
        <a:xfrm rot="16200000">
          <a:off x="9064787" y="1777201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23</xdr:col>
      <xdr:colOff>175882</xdr:colOff>
      <xdr:row>17</xdr:row>
      <xdr:rowOff>202695</xdr:rowOff>
    </xdr:from>
    <xdr:to>
      <xdr:col>25</xdr:col>
      <xdr:colOff>8530</xdr:colOff>
      <xdr:row>19</xdr:row>
      <xdr:rowOff>371623</xdr:rowOff>
    </xdr:to>
    <xdr:sp macro="" textlink="">
      <xdr:nvSpPr>
        <xdr:cNvPr id="863" name="Rektangel 862">
          <a:extLst>
            <a:ext uri="{FF2B5EF4-FFF2-40B4-BE49-F238E27FC236}">
              <a16:creationId xmlns:a16="http://schemas.microsoft.com/office/drawing/2014/main" id="{8E12E7BF-946E-43DF-9295-1899CD4F141A}"/>
            </a:ext>
            <a:ext uri="{147F2762-F138-4A5C-976F-8EAC2B608ADB}">
              <a16:predDERef xmlns:a16="http://schemas.microsoft.com/office/drawing/2014/main" pred="{884963D8-BFA7-4F95-991D-97023CB68F11}"/>
            </a:ext>
          </a:extLst>
        </xdr:cNvPr>
        <xdr:cNvSpPr>
          <a:spLocks noChangeAspect="1"/>
        </xdr:cNvSpPr>
      </xdr:nvSpPr>
      <xdr:spPr>
        <a:xfrm rot="16200000">
          <a:off x="8704067" y="6933560"/>
          <a:ext cx="930928" cy="594648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15</xdr:col>
      <xdr:colOff>239146</xdr:colOff>
      <xdr:row>6</xdr:row>
      <xdr:rowOff>378738</xdr:rowOff>
    </xdr:from>
    <xdr:to>
      <xdr:col>17</xdr:col>
      <xdr:colOff>71506</xdr:colOff>
      <xdr:row>9</xdr:row>
      <xdr:rowOff>168400</xdr:rowOff>
    </xdr:to>
    <xdr:sp macro="" textlink="">
      <xdr:nvSpPr>
        <xdr:cNvPr id="864" name="Rektangel 863">
          <a:extLst>
            <a:ext uri="{FF2B5EF4-FFF2-40B4-BE49-F238E27FC236}">
              <a16:creationId xmlns:a16="http://schemas.microsoft.com/office/drawing/2014/main" id="{BBD53B0A-6599-4152-A1A0-9BB10989E2E5}"/>
            </a:ext>
            <a:ext uri="{147F2762-F138-4A5C-976F-8EAC2B608ADB}">
              <a16:predDERef xmlns:a16="http://schemas.microsoft.com/office/drawing/2014/main" pred="{8E12E7BF-946E-43DF-9295-1899CD4F141A}"/>
            </a:ext>
          </a:extLst>
        </xdr:cNvPr>
        <xdr:cNvSpPr>
          <a:spLocks noChangeAspect="1"/>
        </xdr:cNvSpPr>
      </xdr:nvSpPr>
      <xdr:spPr>
        <a:xfrm rot="16200000">
          <a:off x="5718320" y="2919614"/>
          <a:ext cx="932662" cy="59436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28998</xdr:colOff>
      <xdr:row>3</xdr:row>
      <xdr:rowOff>42348</xdr:rowOff>
    </xdr:from>
    <xdr:to>
      <xdr:col>32</xdr:col>
      <xdr:colOff>201185</xdr:colOff>
      <xdr:row>4</xdr:row>
      <xdr:rowOff>107855</xdr:rowOff>
    </xdr:to>
    <xdr:sp macro="" textlink="">
      <xdr:nvSpPr>
        <xdr:cNvPr id="865" name="Rektangel 864">
          <a:extLst>
            <a:ext uri="{FF2B5EF4-FFF2-40B4-BE49-F238E27FC236}">
              <a16:creationId xmlns:a16="http://schemas.microsoft.com/office/drawing/2014/main" id="{EE333ED3-55EB-4597-A9EC-01F437E70B2A}"/>
            </a:ext>
          </a:extLst>
        </xdr:cNvPr>
        <xdr:cNvSpPr>
          <a:spLocks noChangeAspect="1"/>
        </xdr:cNvSpPr>
      </xdr:nvSpPr>
      <xdr:spPr>
        <a:xfrm rot="16200000">
          <a:off x="11789078" y="1218248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18305</xdr:colOff>
      <xdr:row>4</xdr:row>
      <xdr:rowOff>180076</xdr:rowOff>
    </xdr:from>
    <xdr:to>
      <xdr:col>32</xdr:col>
      <xdr:colOff>255813</xdr:colOff>
      <xdr:row>6</xdr:row>
      <xdr:rowOff>6104</xdr:rowOff>
    </xdr:to>
    <xdr:sp macro="" textlink="">
      <xdr:nvSpPr>
        <xdr:cNvPr id="866" name="Rektangel 865">
          <a:extLst>
            <a:ext uri="{FF2B5EF4-FFF2-40B4-BE49-F238E27FC236}">
              <a16:creationId xmlns:a16="http://schemas.microsoft.com/office/drawing/2014/main" id="{C3D4A59B-F1A4-4B59-B12A-F0536EDC58C4}"/>
            </a:ext>
          </a:extLst>
        </xdr:cNvPr>
        <xdr:cNvSpPr>
          <a:spLocks noChangeAspect="1"/>
        </xdr:cNvSpPr>
      </xdr:nvSpPr>
      <xdr:spPr>
        <a:xfrm rot="16200000">
          <a:off x="11740929" y="1773145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8571</xdr:colOff>
      <xdr:row>3</xdr:row>
      <xdr:rowOff>150521</xdr:rowOff>
    </xdr:from>
    <xdr:to>
      <xdr:col>34</xdr:col>
      <xdr:colOff>179472</xdr:colOff>
      <xdr:row>4</xdr:row>
      <xdr:rowOff>216028</xdr:rowOff>
    </xdr:to>
    <xdr:sp macro="" textlink="">
      <xdr:nvSpPr>
        <xdr:cNvPr id="867" name="Rektangel 866">
          <a:extLst>
            <a:ext uri="{FF2B5EF4-FFF2-40B4-BE49-F238E27FC236}">
              <a16:creationId xmlns:a16="http://schemas.microsoft.com/office/drawing/2014/main" id="{D796FA46-3330-4275-AEA9-BA410D800216}"/>
            </a:ext>
          </a:extLst>
        </xdr:cNvPr>
        <xdr:cNvSpPr>
          <a:spLocks noChangeAspect="1"/>
        </xdr:cNvSpPr>
      </xdr:nvSpPr>
      <xdr:spPr>
        <a:xfrm rot="16200000">
          <a:off x="12527434" y="1327064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15705</xdr:colOff>
      <xdr:row>4</xdr:row>
      <xdr:rowOff>319339</xdr:rowOff>
    </xdr:from>
    <xdr:to>
      <xdr:col>34</xdr:col>
      <xdr:colOff>186606</xdr:colOff>
      <xdr:row>6</xdr:row>
      <xdr:rowOff>5134</xdr:rowOff>
    </xdr:to>
    <xdr:sp macro="" textlink="">
      <xdr:nvSpPr>
        <xdr:cNvPr id="868" name="Rektangel 867">
          <a:extLst>
            <a:ext uri="{FF2B5EF4-FFF2-40B4-BE49-F238E27FC236}">
              <a16:creationId xmlns:a16="http://schemas.microsoft.com/office/drawing/2014/main" id="{05A7CA56-B7AE-4A95-BC3A-EF153EBF6082}"/>
            </a:ext>
          </a:extLst>
        </xdr:cNvPr>
        <xdr:cNvSpPr>
          <a:spLocks noChangeAspect="1"/>
        </xdr:cNvSpPr>
      </xdr:nvSpPr>
      <xdr:spPr>
        <a:xfrm rot="16200000">
          <a:off x="12534568" y="1875595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245449</xdr:colOff>
      <xdr:row>3</xdr:row>
      <xdr:rowOff>233734</xdr:rowOff>
    </xdr:from>
    <xdr:to>
      <xdr:col>35</xdr:col>
      <xdr:colOff>15705</xdr:colOff>
      <xdr:row>6</xdr:row>
      <xdr:rowOff>5134</xdr:rowOff>
    </xdr:to>
    <xdr:sp macro="" textlink="">
      <xdr:nvSpPr>
        <xdr:cNvPr id="869" name="Rektangel 868">
          <a:extLst>
            <a:ext uri="{FF2B5EF4-FFF2-40B4-BE49-F238E27FC236}">
              <a16:creationId xmlns:a16="http://schemas.microsoft.com/office/drawing/2014/main" id="{EF07C6B9-9280-4015-AD60-BF63DEDB4DC9}"/>
            </a:ext>
          </a:extLst>
        </xdr:cNvPr>
        <xdr:cNvSpPr/>
      </xdr:nvSpPr>
      <xdr:spPr>
        <a:xfrm rot="16200000">
          <a:off x="12711043" y="1843258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11</xdr:col>
      <xdr:colOff>172227</xdr:colOff>
      <xdr:row>4</xdr:row>
      <xdr:rowOff>162997</xdr:rowOff>
    </xdr:from>
    <xdr:to>
      <xdr:col>13</xdr:col>
      <xdr:colOff>339867</xdr:colOff>
      <xdr:row>5</xdr:row>
      <xdr:rowOff>376357</xdr:rowOff>
    </xdr:to>
    <xdr:sp macro="" textlink="">
      <xdr:nvSpPr>
        <xdr:cNvPr id="870" name="Rektangel 869">
          <a:extLst>
            <a:ext uri="{FF2B5EF4-FFF2-40B4-BE49-F238E27FC236}">
              <a16:creationId xmlns:a16="http://schemas.microsoft.com/office/drawing/2014/main" id="{2761835B-9E7B-4C34-8AAB-2B142F60E912}"/>
            </a:ext>
          </a:extLst>
        </xdr:cNvPr>
        <xdr:cNvSpPr>
          <a:spLocks noChangeAspect="1"/>
        </xdr:cNvSpPr>
      </xdr:nvSpPr>
      <xdr:spPr>
        <a:xfrm>
          <a:off x="4284710" y="1771950"/>
          <a:ext cx="927066" cy="593073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163466</xdr:colOff>
      <xdr:row>2</xdr:row>
      <xdr:rowOff>209955</xdr:rowOff>
    </xdr:from>
    <xdr:to>
      <xdr:col>12</xdr:col>
      <xdr:colOff>370494</xdr:colOff>
      <xdr:row>4</xdr:row>
      <xdr:rowOff>67749</xdr:rowOff>
    </xdr:to>
    <xdr:sp macro="" textlink="">
      <xdr:nvSpPr>
        <xdr:cNvPr id="871" name="Rektangel 870">
          <a:extLst>
            <a:ext uri="{FF2B5EF4-FFF2-40B4-BE49-F238E27FC236}">
              <a16:creationId xmlns:a16="http://schemas.microsoft.com/office/drawing/2014/main" id="{1CC45D44-594D-42BE-AFD8-126D268E753D}"/>
            </a:ext>
          </a:extLst>
        </xdr:cNvPr>
        <xdr:cNvSpPr>
          <a:spLocks noChangeAspect="1"/>
        </xdr:cNvSpPr>
      </xdr:nvSpPr>
      <xdr:spPr>
        <a:xfrm>
          <a:off x="4275949" y="1059482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29056</xdr:colOff>
      <xdr:row>2</xdr:row>
      <xdr:rowOff>210749</xdr:rowOff>
    </xdr:from>
    <xdr:to>
      <xdr:col>15</xdr:col>
      <xdr:colOff>236084</xdr:colOff>
      <xdr:row>4</xdr:row>
      <xdr:rowOff>68543</xdr:rowOff>
    </xdr:to>
    <xdr:sp macro="" textlink="">
      <xdr:nvSpPr>
        <xdr:cNvPr id="872" name="Rektangel 871">
          <a:extLst>
            <a:ext uri="{FF2B5EF4-FFF2-40B4-BE49-F238E27FC236}">
              <a16:creationId xmlns:a16="http://schemas.microsoft.com/office/drawing/2014/main" id="{2E5456AD-DD2B-4CB4-9812-C3B871B4F7F8}"/>
            </a:ext>
          </a:extLst>
        </xdr:cNvPr>
        <xdr:cNvSpPr>
          <a:spLocks noChangeAspect="1"/>
        </xdr:cNvSpPr>
      </xdr:nvSpPr>
      <xdr:spPr>
        <a:xfrm>
          <a:off x="5280678" y="1060276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9</xdr:col>
      <xdr:colOff>194302</xdr:colOff>
      <xdr:row>7</xdr:row>
      <xdr:rowOff>127720</xdr:rowOff>
    </xdr:from>
    <xdr:to>
      <xdr:col>11</xdr:col>
      <xdr:colOff>361942</xdr:colOff>
      <xdr:row>8</xdr:row>
      <xdr:rowOff>341367</xdr:rowOff>
    </xdr:to>
    <xdr:sp macro="" textlink="">
      <xdr:nvSpPr>
        <xdr:cNvPr id="873" name="Rektangel 872">
          <a:extLst>
            <a:ext uri="{FF2B5EF4-FFF2-40B4-BE49-F238E27FC236}">
              <a16:creationId xmlns:a16="http://schemas.microsoft.com/office/drawing/2014/main" id="{F552625C-AD6F-453F-99C9-C66DFC6F24F4}"/>
            </a:ext>
            <a:ext uri="{147F2762-F138-4A5C-976F-8EAC2B608ADB}">
              <a16:predDERef xmlns:a16="http://schemas.microsoft.com/office/drawing/2014/main" pred="{2E5456AD-DD2B-4CB4-9812-C3B871B4F7F8}"/>
            </a:ext>
          </a:extLst>
        </xdr:cNvPr>
        <xdr:cNvSpPr>
          <a:spLocks noChangeAspect="1"/>
        </xdr:cNvSpPr>
      </xdr:nvSpPr>
      <xdr:spPr>
        <a:xfrm>
          <a:off x="3556627" y="2880445"/>
          <a:ext cx="929640" cy="594647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266054</xdr:colOff>
      <xdr:row>2</xdr:row>
      <xdr:rowOff>263806</xdr:rowOff>
    </xdr:from>
    <xdr:to>
      <xdr:col>17</xdr:col>
      <xdr:colOff>331561</xdr:colOff>
      <xdr:row>4</xdr:row>
      <xdr:rowOff>54993</xdr:rowOff>
    </xdr:to>
    <xdr:sp macro="" textlink="">
      <xdr:nvSpPr>
        <xdr:cNvPr id="874" name="Rektangel 873">
          <a:extLst>
            <a:ext uri="{FF2B5EF4-FFF2-40B4-BE49-F238E27FC236}">
              <a16:creationId xmlns:a16="http://schemas.microsoft.com/office/drawing/2014/main" id="{EF063B8C-B985-402F-963E-0688159A4F15}"/>
            </a:ext>
          </a:extLst>
        </xdr:cNvPr>
        <xdr:cNvSpPr>
          <a:spLocks noChangeAspect="1"/>
        </xdr:cNvSpPr>
      </xdr:nvSpPr>
      <xdr:spPr>
        <a:xfrm>
          <a:off x="6277101" y="1113333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336370</xdr:colOff>
      <xdr:row>4</xdr:row>
      <xdr:rowOff>197067</xdr:rowOff>
    </xdr:from>
    <xdr:to>
      <xdr:col>21</xdr:col>
      <xdr:colOff>22165</xdr:colOff>
      <xdr:row>5</xdr:row>
      <xdr:rowOff>367967</xdr:rowOff>
    </xdr:to>
    <xdr:sp macro="" textlink="">
      <xdr:nvSpPr>
        <xdr:cNvPr id="875" name="Rektangel 874">
          <a:extLst>
            <a:ext uri="{FF2B5EF4-FFF2-40B4-BE49-F238E27FC236}">
              <a16:creationId xmlns:a16="http://schemas.microsoft.com/office/drawing/2014/main" id="{82E14398-F2E7-431B-8AA9-B5A1DF1BE809}"/>
            </a:ext>
          </a:extLst>
        </xdr:cNvPr>
        <xdr:cNvSpPr>
          <a:spLocks noChangeAspect="1"/>
        </xdr:cNvSpPr>
      </xdr:nvSpPr>
      <xdr:spPr>
        <a:xfrm>
          <a:off x="7486556" y="1806020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215643</xdr:colOff>
      <xdr:row>4</xdr:row>
      <xdr:rowOff>206674</xdr:rowOff>
    </xdr:from>
    <xdr:to>
      <xdr:col>19</xdr:col>
      <xdr:colOff>281149</xdr:colOff>
      <xdr:row>5</xdr:row>
      <xdr:rowOff>377574</xdr:rowOff>
    </xdr:to>
    <xdr:sp macro="" textlink="">
      <xdr:nvSpPr>
        <xdr:cNvPr id="876" name="Rektangel 875">
          <a:extLst>
            <a:ext uri="{FF2B5EF4-FFF2-40B4-BE49-F238E27FC236}">
              <a16:creationId xmlns:a16="http://schemas.microsoft.com/office/drawing/2014/main" id="{1396503A-110C-4693-ADC6-97B5039518EA}"/>
            </a:ext>
          </a:extLst>
        </xdr:cNvPr>
        <xdr:cNvSpPr>
          <a:spLocks noChangeAspect="1"/>
        </xdr:cNvSpPr>
      </xdr:nvSpPr>
      <xdr:spPr>
        <a:xfrm>
          <a:off x="6986116" y="1815627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91172</xdr:colOff>
      <xdr:row>5</xdr:row>
      <xdr:rowOff>244647</xdr:rowOff>
    </xdr:from>
    <xdr:to>
      <xdr:col>23</xdr:col>
      <xdr:colOff>242285</xdr:colOff>
      <xdr:row>6</xdr:row>
      <xdr:rowOff>7647</xdr:rowOff>
    </xdr:to>
    <xdr:sp macro="" textlink="">
      <xdr:nvSpPr>
        <xdr:cNvPr id="877" name="Rektangel 876">
          <a:extLst>
            <a:ext uri="{FF2B5EF4-FFF2-40B4-BE49-F238E27FC236}">
              <a16:creationId xmlns:a16="http://schemas.microsoft.com/office/drawing/2014/main" id="{8E040F07-45EA-40D2-9109-EBB9D46B0575}"/>
            </a:ext>
          </a:extLst>
        </xdr:cNvPr>
        <xdr:cNvSpPr>
          <a:spLocks noChangeAspect="1"/>
        </xdr:cNvSpPr>
      </xdr:nvSpPr>
      <xdr:spPr>
        <a:xfrm>
          <a:off x="8000783" y="2233313"/>
          <a:ext cx="910539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289561</xdr:colOff>
      <xdr:row>4</xdr:row>
      <xdr:rowOff>149261</xdr:rowOff>
    </xdr:from>
    <xdr:to>
      <xdr:col>18</xdr:col>
      <xdr:colOff>115588</xdr:colOff>
      <xdr:row>6</xdr:row>
      <xdr:rowOff>7057</xdr:rowOff>
    </xdr:to>
    <xdr:sp macro="" textlink="">
      <xdr:nvSpPr>
        <xdr:cNvPr id="878" name="Rektangel 877">
          <a:extLst>
            <a:ext uri="{FF2B5EF4-FFF2-40B4-BE49-F238E27FC236}">
              <a16:creationId xmlns:a16="http://schemas.microsoft.com/office/drawing/2014/main" id="{CAA174DA-6E6C-4A63-80AE-72267CDAB4E5}"/>
            </a:ext>
          </a:extLst>
        </xdr:cNvPr>
        <xdr:cNvSpPr>
          <a:spLocks noChangeAspect="1"/>
        </xdr:cNvSpPr>
      </xdr:nvSpPr>
      <xdr:spPr>
        <a:xfrm>
          <a:off x="6300608" y="1758214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8</xdr:col>
      <xdr:colOff>76639</xdr:colOff>
      <xdr:row>4</xdr:row>
      <xdr:rowOff>163591</xdr:rowOff>
    </xdr:from>
    <xdr:to>
      <xdr:col>10</xdr:col>
      <xdr:colOff>248089</xdr:colOff>
      <xdr:row>6</xdr:row>
      <xdr:rowOff>71</xdr:rowOff>
    </xdr:to>
    <xdr:sp macro="" textlink="">
      <xdr:nvSpPr>
        <xdr:cNvPr id="879" name="Rektangel 878">
          <a:extLst>
            <a:ext uri="{FF2B5EF4-FFF2-40B4-BE49-F238E27FC236}">
              <a16:creationId xmlns:a16="http://schemas.microsoft.com/office/drawing/2014/main" id="{588CB034-13FA-4274-AABE-0B0F59B1F431}"/>
            </a:ext>
          </a:extLst>
        </xdr:cNvPr>
        <xdr:cNvSpPr>
          <a:spLocks noChangeAspect="1"/>
        </xdr:cNvSpPr>
      </xdr:nvSpPr>
      <xdr:spPr>
        <a:xfrm>
          <a:off x="3062009" y="1781536"/>
          <a:ext cx="933450" cy="59848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8</xdr:col>
      <xdr:colOff>75169</xdr:colOff>
      <xdr:row>2</xdr:row>
      <xdr:rowOff>246207</xdr:rowOff>
    </xdr:from>
    <xdr:to>
      <xdr:col>9</xdr:col>
      <xdr:colOff>136127</xdr:colOff>
      <xdr:row>4</xdr:row>
      <xdr:rowOff>57050</xdr:rowOff>
    </xdr:to>
    <xdr:sp macro="" textlink="">
      <xdr:nvSpPr>
        <xdr:cNvPr id="880" name="Rektangel 879">
          <a:extLst>
            <a:ext uri="{FF2B5EF4-FFF2-40B4-BE49-F238E27FC236}">
              <a16:creationId xmlns:a16="http://schemas.microsoft.com/office/drawing/2014/main" id="{90CECF60-B944-4DF8-93E1-CC22DD15F37F}"/>
            </a:ext>
          </a:extLst>
        </xdr:cNvPr>
        <xdr:cNvSpPr>
          <a:spLocks noChangeAspect="1"/>
        </xdr:cNvSpPr>
      </xdr:nvSpPr>
      <xdr:spPr>
        <a:xfrm>
          <a:off x="3048514" y="1095734"/>
          <a:ext cx="440670" cy="570269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9</xdr:col>
      <xdr:colOff>197466</xdr:colOff>
      <xdr:row>2</xdr:row>
      <xdr:rowOff>199468</xdr:rowOff>
    </xdr:from>
    <xdr:to>
      <xdr:col>11</xdr:col>
      <xdr:colOff>24780</xdr:colOff>
      <xdr:row>4</xdr:row>
      <xdr:rowOff>57262</xdr:rowOff>
    </xdr:to>
    <xdr:sp macro="" textlink="">
      <xdr:nvSpPr>
        <xdr:cNvPr id="881" name="Rektangel 880">
          <a:extLst>
            <a:ext uri="{FF2B5EF4-FFF2-40B4-BE49-F238E27FC236}">
              <a16:creationId xmlns:a16="http://schemas.microsoft.com/office/drawing/2014/main" id="{A97D8817-E130-4A43-803A-66ED87FB6F26}"/>
            </a:ext>
          </a:extLst>
        </xdr:cNvPr>
        <xdr:cNvSpPr>
          <a:spLocks noChangeAspect="1"/>
        </xdr:cNvSpPr>
      </xdr:nvSpPr>
      <xdr:spPr>
        <a:xfrm>
          <a:off x="3550523" y="1048995"/>
          <a:ext cx="586740" cy="61722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7</xdr:col>
      <xdr:colOff>3774</xdr:colOff>
      <xdr:row>4</xdr:row>
      <xdr:rowOff>327304</xdr:rowOff>
    </xdr:from>
    <xdr:to>
      <xdr:col>7</xdr:col>
      <xdr:colOff>373278</xdr:colOff>
      <xdr:row>5</xdr:row>
      <xdr:rowOff>370195</xdr:rowOff>
    </xdr:to>
    <xdr:sp macro="" textlink="">
      <xdr:nvSpPr>
        <xdr:cNvPr id="882" name="Rektangel 881">
          <a:extLst>
            <a:ext uri="{FF2B5EF4-FFF2-40B4-BE49-F238E27FC236}">
              <a16:creationId xmlns:a16="http://schemas.microsoft.com/office/drawing/2014/main" id="{FC484A83-FD03-4552-8A32-1586ED4EE771}"/>
            </a:ext>
          </a:extLst>
        </xdr:cNvPr>
        <xdr:cNvSpPr>
          <a:spLocks noChangeAspect="1"/>
        </xdr:cNvSpPr>
      </xdr:nvSpPr>
      <xdr:spPr>
        <a:xfrm>
          <a:off x="2597406" y="1936257"/>
          <a:ext cx="369504" cy="422604"/>
        </a:xfrm>
        <a:prstGeom prst="rect">
          <a:avLst/>
        </a:prstGeom>
        <a:solidFill>
          <a:srgbClr val="009F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MAT</a:t>
          </a:r>
        </a:p>
        <a:p>
          <a:pPr algn="ctr"/>
          <a:r>
            <a:rPr lang="sv-SE" sz="900">
              <a:latin typeface="Nunito" pitchFamily="2" charset="0"/>
            </a:rPr>
            <a:t>140 L</a:t>
          </a:r>
        </a:p>
      </xdr:txBody>
    </xdr:sp>
    <xdr:clientData/>
  </xdr:twoCellAnchor>
  <xdr:twoCellAnchor>
    <xdr:from>
      <xdr:col>25</xdr:col>
      <xdr:colOff>294480</xdr:colOff>
      <xdr:row>3</xdr:row>
      <xdr:rowOff>201586</xdr:rowOff>
    </xdr:from>
    <xdr:to>
      <xdr:col>27</xdr:col>
      <xdr:colOff>129054</xdr:colOff>
      <xdr:row>5</xdr:row>
      <xdr:rowOff>369226</xdr:rowOff>
    </xdr:to>
    <xdr:sp macro="" textlink="">
      <xdr:nvSpPr>
        <xdr:cNvPr id="883" name="Rektangel 882">
          <a:extLst>
            <a:ext uri="{FF2B5EF4-FFF2-40B4-BE49-F238E27FC236}">
              <a16:creationId xmlns:a16="http://schemas.microsoft.com/office/drawing/2014/main" id="{E77AC5DE-8F1F-497F-8773-25AFC264CBB6}"/>
            </a:ext>
          </a:extLst>
        </xdr:cNvPr>
        <xdr:cNvSpPr>
          <a:spLocks noChangeAspect="1"/>
        </xdr:cNvSpPr>
      </xdr:nvSpPr>
      <xdr:spPr>
        <a:xfrm rot="16200000">
          <a:off x="9556410" y="1597359"/>
          <a:ext cx="927066" cy="594000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RESTAVFALL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23</xdr:col>
      <xdr:colOff>373500</xdr:colOff>
      <xdr:row>3</xdr:row>
      <xdr:rowOff>30661</xdr:rowOff>
    </xdr:from>
    <xdr:to>
      <xdr:col>25</xdr:col>
      <xdr:colOff>185629</xdr:colOff>
      <xdr:row>4</xdr:row>
      <xdr:rowOff>91619</xdr:rowOff>
    </xdr:to>
    <xdr:sp macro="" textlink="">
      <xdr:nvSpPr>
        <xdr:cNvPr id="884" name="Rektangel 883">
          <a:extLst>
            <a:ext uri="{FF2B5EF4-FFF2-40B4-BE49-F238E27FC236}">
              <a16:creationId xmlns:a16="http://schemas.microsoft.com/office/drawing/2014/main" id="{2DC274A9-322A-40C8-AA13-6CB55896B7A6}"/>
            </a:ext>
          </a:extLst>
        </xdr:cNvPr>
        <xdr:cNvSpPr>
          <a:spLocks noChangeAspect="1"/>
        </xdr:cNvSpPr>
      </xdr:nvSpPr>
      <xdr:spPr>
        <a:xfrm rot="16200000">
          <a:off x="9107979" y="1194459"/>
          <a:ext cx="440671" cy="571555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 baseline="0">
              <a:latin typeface="Nunito" pitchFamily="2" charset="0"/>
            </a:rPr>
            <a:t>REST-AVFALL</a:t>
          </a:r>
          <a:r>
            <a:rPr lang="sv-SE" sz="900" baseline="0">
              <a:latin typeface="Nunito" pitchFamily="2" charset="0"/>
            </a:rPr>
            <a:t> </a:t>
          </a:r>
          <a:r>
            <a:rPr lang="sv-SE" sz="900">
              <a:latin typeface="Nunito" pitchFamily="2" charset="0"/>
            </a:rPr>
            <a:t>190 L</a:t>
          </a:r>
        </a:p>
      </xdr:txBody>
    </xdr:sp>
    <xdr:clientData/>
  </xdr:twoCellAnchor>
  <xdr:twoCellAnchor>
    <xdr:from>
      <xdr:col>23</xdr:col>
      <xdr:colOff>371372</xdr:colOff>
      <xdr:row>4</xdr:row>
      <xdr:rowOff>169200</xdr:rowOff>
    </xdr:from>
    <xdr:to>
      <xdr:col>25</xdr:col>
      <xdr:colOff>230452</xdr:colOff>
      <xdr:row>5</xdr:row>
      <xdr:rowOff>376226</xdr:rowOff>
    </xdr:to>
    <xdr:sp macro="" textlink="">
      <xdr:nvSpPr>
        <xdr:cNvPr id="885" name="Rektangel 884">
          <a:extLst>
            <a:ext uri="{FF2B5EF4-FFF2-40B4-BE49-F238E27FC236}">
              <a16:creationId xmlns:a16="http://schemas.microsoft.com/office/drawing/2014/main" id="{32117201-3CD2-4E6D-8D21-D472B5001F9D}"/>
            </a:ext>
          </a:extLst>
        </xdr:cNvPr>
        <xdr:cNvSpPr>
          <a:spLocks noChangeAspect="1"/>
        </xdr:cNvSpPr>
      </xdr:nvSpPr>
      <xdr:spPr>
        <a:xfrm rot="16200000">
          <a:off x="9056292" y="1762270"/>
          <a:ext cx="586739" cy="618506"/>
        </a:xfrm>
        <a:prstGeom prst="rect">
          <a:avLst/>
        </a:prstGeom>
        <a:solidFill>
          <a:srgbClr val="1313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REST-AVFALL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21</xdr:col>
      <xdr:colOff>176912</xdr:colOff>
      <xdr:row>2</xdr:row>
      <xdr:rowOff>44889</xdr:rowOff>
    </xdr:from>
    <xdr:to>
      <xdr:col>23</xdr:col>
      <xdr:colOff>9560</xdr:colOff>
      <xdr:row>4</xdr:row>
      <xdr:rowOff>212529</xdr:rowOff>
    </xdr:to>
    <xdr:sp macro="" textlink="">
      <xdr:nvSpPr>
        <xdr:cNvPr id="886" name="Rektangel 885">
          <a:extLst>
            <a:ext uri="{FF2B5EF4-FFF2-40B4-BE49-F238E27FC236}">
              <a16:creationId xmlns:a16="http://schemas.microsoft.com/office/drawing/2014/main" id="{1EB320E7-3FCA-4269-B838-937D2C90A96A}"/>
            </a:ext>
            <a:ext uri="{147F2762-F138-4A5C-976F-8EAC2B608ADB}">
              <a16:predDERef xmlns:a16="http://schemas.microsoft.com/office/drawing/2014/main" pred="{32117201-3CD2-4E6D-8D21-D472B5001F9D}"/>
            </a:ext>
          </a:extLst>
        </xdr:cNvPr>
        <xdr:cNvSpPr>
          <a:spLocks noChangeAspect="1"/>
        </xdr:cNvSpPr>
      </xdr:nvSpPr>
      <xdr:spPr>
        <a:xfrm rot="16200000">
          <a:off x="7943741" y="1060110"/>
          <a:ext cx="929640" cy="594648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17</xdr:col>
      <xdr:colOff>163976</xdr:colOff>
      <xdr:row>7</xdr:row>
      <xdr:rowOff>1857</xdr:rowOff>
    </xdr:from>
    <xdr:to>
      <xdr:col>18</xdr:col>
      <xdr:colOff>377336</xdr:colOff>
      <xdr:row>9</xdr:row>
      <xdr:rowOff>171231</xdr:rowOff>
    </xdr:to>
    <xdr:sp macro="" textlink="">
      <xdr:nvSpPr>
        <xdr:cNvPr id="887" name="Rektangel 886">
          <a:extLst>
            <a:ext uri="{FF2B5EF4-FFF2-40B4-BE49-F238E27FC236}">
              <a16:creationId xmlns:a16="http://schemas.microsoft.com/office/drawing/2014/main" id="{264EC138-3302-48CA-AA71-2AB3005004D7}"/>
            </a:ext>
            <a:ext uri="{147F2762-F138-4A5C-976F-8EAC2B608ADB}">
              <a16:predDERef xmlns:a16="http://schemas.microsoft.com/office/drawing/2014/main" pred="{1EB320E7-3FCA-4269-B838-937D2C90A96A}"/>
            </a:ext>
          </a:extLst>
        </xdr:cNvPr>
        <xdr:cNvSpPr>
          <a:spLocks noChangeAspect="1"/>
        </xdr:cNvSpPr>
      </xdr:nvSpPr>
      <xdr:spPr>
        <a:xfrm rot="16200000">
          <a:off x="6405794" y="2923089"/>
          <a:ext cx="931374" cy="59436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31</xdr:col>
      <xdr:colOff>20503</xdr:colOff>
      <xdr:row>3</xdr:row>
      <xdr:rowOff>27417</xdr:rowOff>
    </xdr:from>
    <xdr:to>
      <xdr:col>32</xdr:col>
      <xdr:colOff>192690</xdr:colOff>
      <xdr:row>4</xdr:row>
      <xdr:rowOff>92924</xdr:rowOff>
    </xdr:to>
    <xdr:sp macro="" textlink="">
      <xdr:nvSpPr>
        <xdr:cNvPr id="888" name="Rektangel 887">
          <a:extLst>
            <a:ext uri="{FF2B5EF4-FFF2-40B4-BE49-F238E27FC236}">
              <a16:creationId xmlns:a16="http://schemas.microsoft.com/office/drawing/2014/main" id="{B61779AC-8A9C-4A60-9EC1-99CD310BE500}"/>
            </a:ext>
          </a:extLst>
        </xdr:cNvPr>
        <xdr:cNvSpPr>
          <a:spLocks noChangeAspect="1"/>
        </xdr:cNvSpPr>
      </xdr:nvSpPr>
      <xdr:spPr>
        <a:xfrm rot="16200000">
          <a:off x="11780583" y="1203317"/>
          <a:ext cx="445220" cy="551900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31</xdr:col>
      <xdr:colOff>9810</xdr:colOff>
      <xdr:row>4</xdr:row>
      <xdr:rowOff>165145</xdr:rowOff>
    </xdr:from>
    <xdr:to>
      <xdr:col>32</xdr:col>
      <xdr:colOff>247318</xdr:colOff>
      <xdr:row>5</xdr:row>
      <xdr:rowOff>370885</xdr:rowOff>
    </xdr:to>
    <xdr:sp macro="" textlink="">
      <xdr:nvSpPr>
        <xdr:cNvPr id="889" name="Rektangel 888">
          <a:extLst>
            <a:ext uri="{FF2B5EF4-FFF2-40B4-BE49-F238E27FC236}">
              <a16:creationId xmlns:a16="http://schemas.microsoft.com/office/drawing/2014/main" id="{C625A066-5322-47C9-9FE3-9E40E847E94E}"/>
            </a:ext>
          </a:extLst>
        </xdr:cNvPr>
        <xdr:cNvSpPr>
          <a:spLocks noChangeAspect="1"/>
        </xdr:cNvSpPr>
      </xdr:nvSpPr>
      <xdr:spPr>
        <a:xfrm rot="16200000">
          <a:off x="11732434" y="1758214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33</xdr:col>
      <xdr:colOff>76</xdr:colOff>
      <xdr:row>3</xdr:row>
      <xdr:rowOff>135590</xdr:rowOff>
    </xdr:from>
    <xdr:to>
      <xdr:col>34</xdr:col>
      <xdr:colOff>170977</xdr:colOff>
      <xdr:row>4</xdr:row>
      <xdr:rowOff>201097</xdr:rowOff>
    </xdr:to>
    <xdr:sp macro="" textlink="">
      <xdr:nvSpPr>
        <xdr:cNvPr id="890" name="Rektangel 889">
          <a:extLst>
            <a:ext uri="{FF2B5EF4-FFF2-40B4-BE49-F238E27FC236}">
              <a16:creationId xmlns:a16="http://schemas.microsoft.com/office/drawing/2014/main" id="{9195D0C2-B7D0-4B90-BE36-B1D2CF6C201E}"/>
            </a:ext>
          </a:extLst>
        </xdr:cNvPr>
        <xdr:cNvSpPr>
          <a:spLocks noChangeAspect="1"/>
        </xdr:cNvSpPr>
      </xdr:nvSpPr>
      <xdr:spPr>
        <a:xfrm rot="16200000">
          <a:off x="12518939" y="1312133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33</xdr:col>
      <xdr:colOff>7210</xdr:colOff>
      <xdr:row>4</xdr:row>
      <xdr:rowOff>304408</xdr:rowOff>
    </xdr:from>
    <xdr:to>
      <xdr:col>34</xdr:col>
      <xdr:colOff>178111</xdr:colOff>
      <xdr:row>5</xdr:row>
      <xdr:rowOff>369915</xdr:rowOff>
    </xdr:to>
    <xdr:sp macro="" textlink="">
      <xdr:nvSpPr>
        <xdr:cNvPr id="891" name="Rektangel 890">
          <a:extLst>
            <a:ext uri="{FF2B5EF4-FFF2-40B4-BE49-F238E27FC236}">
              <a16:creationId xmlns:a16="http://schemas.microsoft.com/office/drawing/2014/main" id="{C655DF65-40B6-45FB-8ACC-F8637F310533}"/>
            </a:ext>
          </a:extLst>
        </xdr:cNvPr>
        <xdr:cNvSpPr>
          <a:spLocks noChangeAspect="1"/>
        </xdr:cNvSpPr>
      </xdr:nvSpPr>
      <xdr:spPr>
        <a:xfrm rot="16200000">
          <a:off x="12526073" y="1860664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34</xdr:col>
      <xdr:colOff>236954</xdr:colOff>
      <xdr:row>3</xdr:row>
      <xdr:rowOff>218803</xdr:rowOff>
    </xdr:from>
    <xdr:to>
      <xdr:col>35</xdr:col>
      <xdr:colOff>7210</xdr:colOff>
      <xdr:row>5</xdr:row>
      <xdr:rowOff>369915</xdr:rowOff>
    </xdr:to>
    <xdr:sp macro="" textlink="">
      <xdr:nvSpPr>
        <xdr:cNvPr id="892" name="Rektangel 891">
          <a:extLst>
            <a:ext uri="{FF2B5EF4-FFF2-40B4-BE49-F238E27FC236}">
              <a16:creationId xmlns:a16="http://schemas.microsoft.com/office/drawing/2014/main" id="{96AE1446-8AB4-472D-9EB2-0D197575E9B9}"/>
            </a:ext>
          </a:extLst>
        </xdr:cNvPr>
        <xdr:cNvSpPr/>
      </xdr:nvSpPr>
      <xdr:spPr>
        <a:xfrm rot="16200000">
          <a:off x="12702548" y="1828327"/>
          <a:ext cx="910538" cy="14996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10</xdr:col>
      <xdr:colOff>306607</xdr:colOff>
      <xdr:row>8</xdr:row>
      <xdr:rowOff>329041</xdr:rowOff>
    </xdr:from>
    <xdr:to>
      <xdr:col>13</xdr:col>
      <xdr:colOff>93247</xdr:colOff>
      <xdr:row>10</xdr:row>
      <xdr:rowOff>161401</xdr:rowOff>
    </xdr:to>
    <xdr:sp macro="" textlink="">
      <xdr:nvSpPr>
        <xdr:cNvPr id="893" name="Rektangel 892">
          <a:extLst>
            <a:ext uri="{FF2B5EF4-FFF2-40B4-BE49-F238E27FC236}">
              <a16:creationId xmlns:a16="http://schemas.microsoft.com/office/drawing/2014/main" id="{67F5652C-1851-4991-B26C-DF31E1345F5A}"/>
            </a:ext>
            <a:ext uri="{147F2762-F138-4A5C-976F-8EAC2B608ADB}">
              <a16:predDERef xmlns:a16="http://schemas.microsoft.com/office/drawing/2014/main" pred="{96AE1446-8AB4-472D-9EB2-0D197575E9B9}"/>
            </a:ext>
          </a:extLst>
        </xdr:cNvPr>
        <xdr:cNvSpPr>
          <a:spLocks noChangeAspect="1"/>
        </xdr:cNvSpPr>
      </xdr:nvSpPr>
      <xdr:spPr>
        <a:xfrm>
          <a:off x="4049932" y="3462766"/>
          <a:ext cx="929640" cy="59436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11</xdr:col>
      <xdr:colOff>154971</xdr:colOff>
      <xdr:row>2</xdr:row>
      <xdr:rowOff>195024</xdr:rowOff>
    </xdr:from>
    <xdr:to>
      <xdr:col>12</xdr:col>
      <xdr:colOff>361999</xdr:colOff>
      <xdr:row>4</xdr:row>
      <xdr:rowOff>52818</xdr:rowOff>
    </xdr:to>
    <xdr:sp macro="" textlink="">
      <xdr:nvSpPr>
        <xdr:cNvPr id="894" name="Rektangel 893">
          <a:extLst>
            <a:ext uri="{FF2B5EF4-FFF2-40B4-BE49-F238E27FC236}">
              <a16:creationId xmlns:a16="http://schemas.microsoft.com/office/drawing/2014/main" id="{1BE8A03B-0180-43DA-9D5C-6F4544EE1663}"/>
            </a:ext>
          </a:extLst>
        </xdr:cNvPr>
        <xdr:cNvSpPr>
          <a:spLocks noChangeAspect="1"/>
        </xdr:cNvSpPr>
      </xdr:nvSpPr>
      <xdr:spPr>
        <a:xfrm>
          <a:off x="4267454" y="1044551"/>
          <a:ext cx="586741" cy="617220"/>
        </a:xfrm>
        <a:prstGeom prst="rect">
          <a:avLst/>
        </a:prstGeom>
        <a:solidFill>
          <a:srgbClr val="BEA06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PAPPER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14</xdr:col>
      <xdr:colOff>20561</xdr:colOff>
      <xdr:row>2</xdr:row>
      <xdr:rowOff>195818</xdr:rowOff>
    </xdr:from>
    <xdr:to>
      <xdr:col>15</xdr:col>
      <xdr:colOff>227589</xdr:colOff>
      <xdr:row>4</xdr:row>
      <xdr:rowOff>53612</xdr:rowOff>
    </xdr:to>
    <xdr:sp macro="" textlink="">
      <xdr:nvSpPr>
        <xdr:cNvPr id="895" name="Rektangel 894">
          <a:extLst>
            <a:ext uri="{FF2B5EF4-FFF2-40B4-BE49-F238E27FC236}">
              <a16:creationId xmlns:a16="http://schemas.microsoft.com/office/drawing/2014/main" id="{E0E10A88-6612-4685-8DC0-E912A5350F4F}"/>
            </a:ext>
          </a:extLst>
        </xdr:cNvPr>
        <xdr:cNvSpPr>
          <a:spLocks noChangeAspect="1"/>
        </xdr:cNvSpPr>
      </xdr:nvSpPr>
      <xdr:spPr>
        <a:xfrm>
          <a:off x="5272183" y="1045345"/>
          <a:ext cx="586740" cy="617220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  <xdr:twoCellAnchor>
    <xdr:from>
      <xdr:col>6</xdr:col>
      <xdr:colOff>347732</xdr:colOff>
      <xdr:row>7</xdr:row>
      <xdr:rowOff>8014</xdr:rowOff>
    </xdr:from>
    <xdr:to>
      <xdr:col>9</xdr:col>
      <xdr:colOff>153422</xdr:colOff>
      <xdr:row>8</xdr:row>
      <xdr:rowOff>221661</xdr:rowOff>
    </xdr:to>
    <xdr:sp macro="" textlink="">
      <xdr:nvSpPr>
        <xdr:cNvPr id="896" name="Rektangel 895">
          <a:extLst>
            <a:ext uri="{FF2B5EF4-FFF2-40B4-BE49-F238E27FC236}">
              <a16:creationId xmlns:a16="http://schemas.microsoft.com/office/drawing/2014/main" id="{909BC034-E163-462F-ABE5-5EC7B4297E10}"/>
            </a:ext>
            <a:ext uri="{147F2762-F138-4A5C-976F-8EAC2B608ADB}">
              <a16:predDERef xmlns:a16="http://schemas.microsoft.com/office/drawing/2014/main" pred="{E0E10A88-6612-4685-8DC0-E912A5350F4F}"/>
            </a:ext>
          </a:extLst>
        </xdr:cNvPr>
        <xdr:cNvSpPr>
          <a:spLocks noChangeAspect="1"/>
        </xdr:cNvSpPr>
      </xdr:nvSpPr>
      <xdr:spPr>
        <a:xfrm>
          <a:off x="2586107" y="2760739"/>
          <a:ext cx="929640" cy="594647"/>
        </a:xfrm>
        <a:prstGeom prst="rect">
          <a:avLst/>
        </a:prstGeom>
        <a:solidFill>
          <a:srgbClr val="951E8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PLAST</a:t>
          </a:r>
        </a:p>
        <a:p>
          <a:pPr algn="ctr"/>
          <a:r>
            <a:rPr lang="sv-SE" sz="900">
              <a:latin typeface="Nunito" pitchFamily="2" charset="0"/>
            </a:rPr>
            <a:t>660 L</a:t>
          </a:r>
        </a:p>
      </xdr:txBody>
    </xdr:sp>
    <xdr:clientData/>
  </xdr:twoCellAnchor>
  <xdr:twoCellAnchor>
    <xdr:from>
      <xdr:col>16</xdr:col>
      <xdr:colOff>257559</xdr:colOff>
      <xdr:row>2</xdr:row>
      <xdr:rowOff>248875</xdr:rowOff>
    </xdr:from>
    <xdr:to>
      <xdr:col>17</xdr:col>
      <xdr:colOff>323066</xdr:colOff>
      <xdr:row>4</xdr:row>
      <xdr:rowOff>40062</xdr:rowOff>
    </xdr:to>
    <xdr:sp macro="" textlink="">
      <xdr:nvSpPr>
        <xdr:cNvPr id="897" name="Rektangel 896">
          <a:extLst>
            <a:ext uri="{FF2B5EF4-FFF2-40B4-BE49-F238E27FC236}">
              <a16:creationId xmlns:a16="http://schemas.microsoft.com/office/drawing/2014/main" id="{C66678CA-1217-444A-A766-BA68E0D0895B}"/>
            </a:ext>
          </a:extLst>
        </xdr:cNvPr>
        <xdr:cNvSpPr>
          <a:spLocks noChangeAspect="1"/>
        </xdr:cNvSpPr>
      </xdr:nvSpPr>
      <xdr:spPr>
        <a:xfrm>
          <a:off x="6268606" y="1098402"/>
          <a:ext cx="445220" cy="550613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19</xdr:col>
      <xdr:colOff>327875</xdr:colOff>
      <xdr:row>4</xdr:row>
      <xdr:rowOff>182136</xdr:rowOff>
    </xdr:from>
    <xdr:to>
      <xdr:col>21</xdr:col>
      <xdr:colOff>13670</xdr:colOff>
      <xdr:row>5</xdr:row>
      <xdr:rowOff>353036</xdr:rowOff>
    </xdr:to>
    <xdr:sp macro="" textlink="">
      <xdr:nvSpPr>
        <xdr:cNvPr id="898" name="Rektangel 897">
          <a:extLst>
            <a:ext uri="{FF2B5EF4-FFF2-40B4-BE49-F238E27FC236}">
              <a16:creationId xmlns:a16="http://schemas.microsoft.com/office/drawing/2014/main" id="{3D021D8A-EA39-4032-9CB1-6D55BAE463FC}"/>
            </a:ext>
          </a:extLst>
        </xdr:cNvPr>
        <xdr:cNvSpPr>
          <a:spLocks noChangeAspect="1"/>
        </xdr:cNvSpPr>
      </xdr:nvSpPr>
      <xdr:spPr>
        <a:xfrm>
          <a:off x="7478061" y="1791089"/>
          <a:ext cx="445220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O.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18</xdr:col>
      <xdr:colOff>207148</xdr:colOff>
      <xdr:row>4</xdr:row>
      <xdr:rowOff>191743</xdr:rowOff>
    </xdr:from>
    <xdr:to>
      <xdr:col>19</xdr:col>
      <xdr:colOff>272654</xdr:colOff>
      <xdr:row>5</xdr:row>
      <xdr:rowOff>362643</xdr:rowOff>
    </xdr:to>
    <xdr:sp macro="" textlink="">
      <xdr:nvSpPr>
        <xdr:cNvPr id="899" name="Rektangel 898">
          <a:extLst>
            <a:ext uri="{FF2B5EF4-FFF2-40B4-BE49-F238E27FC236}">
              <a16:creationId xmlns:a16="http://schemas.microsoft.com/office/drawing/2014/main" id="{47111CDB-8CB8-4CB3-86B0-5F2B6B4DE846}"/>
            </a:ext>
          </a:extLst>
        </xdr:cNvPr>
        <xdr:cNvSpPr>
          <a:spLocks noChangeAspect="1"/>
        </xdr:cNvSpPr>
      </xdr:nvSpPr>
      <xdr:spPr>
        <a:xfrm>
          <a:off x="6977621" y="1800696"/>
          <a:ext cx="445219" cy="550613"/>
        </a:xfrm>
        <a:prstGeom prst="rect">
          <a:avLst/>
        </a:prstGeom>
        <a:solidFill>
          <a:srgbClr val="1CAE8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700">
              <a:latin typeface="Nunito" pitchFamily="2" charset="0"/>
            </a:rPr>
            <a:t>F. GLAS</a:t>
          </a:r>
        </a:p>
        <a:p>
          <a:pPr algn="ctr"/>
          <a:r>
            <a:rPr lang="sv-SE" sz="900">
              <a:latin typeface="Nunito" pitchFamily="2" charset="0"/>
            </a:rPr>
            <a:t>240 L</a:t>
          </a:r>
        </a:p>
      </xdr:txBody>
    </xdr:sp>
    <xdr:clientData/>
  </xdr:twoCellAnchor>
  <xdr:twoCellAnchor>
    <xdr:from>
      <xdr:col>21</xdr:col>
      <xdr:colOff>73152</xdr:colOff>
      <xdr:row>5</xdr:row>
      <xdr:rowOff>220191</xdr:rowOff>
    </xdr:from>
    <xdr:to>
      <xdr:col>23</xdr:col>
      <xdr:colOff>224265</xdr:colOff>
      <xdr:row>5</xdr:row>
      <xdr:rowOff>362903</xdr:rowOff>
    </xdr:to>
    <xdr:sp macro="" textlink="">
      <xdr:nvSpPr>
        <xdr:cNvPr id="900" name="Rektangel 899">
          <a:extLst>
            <a:ext uri="{FF2B5EF4-FFF2-40B4-BE49-F238E27FC236}">
              <a16:creationId xmlns:a16="http://schemas.microsoft.com/office/drawing/2014/main" id="{380F2733-AAD3-4C29-8CA2-BA3B1A97F417}"/>
            </a:ext>
            <a:ext uri="{147F2762-F138-4A5C-976F-8EAC2B608ADB}">
              <a16:predDERef xmlns:a16="http://schemas.microsoft.com/office/drawing/2014/main" pred="{47111CDB-8CB8-4CB3-86B0-5F2B6B4DE846}"/>
            </a:ext>
          </a:extLst>
        </xdr:cNvPr>
        <xdr:cNvSpPr>
          <a:spLocks noChangeAspect="1"/>
        </xdr:cNvSpPr>
      </xdr:nvSpPr>
      <xdr:spPr>
        <a:xfrm>
          <a:off x="8007477" y="2210916"/>
          <a:ext cx="913113" cy="142712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ctr"/>
          <a:r>
            <a:rPr lang="sv-SE" sz="1000">
              <a:latin typeface="Nunito" pitchFamily="2" charset="0"/>
            </a:rPr>
            <a:t>dörr</a:t>
          </a:r>
        </a:p>
      </xdr:txBody>
    </xdr:sp>
    <xdr:clientData/>
  </xdr:twoCellAnchor>
  <xdr:twoCellAnchor>
    <xdr:from>
      <xdr:col>16</xdr:col>
      <xdr:colOff>281066</xdr:colOff>
      <xdr:row>4</xdr:row>
      <xdr:rowOff>134330</xdr:rowOff>
    </xdr:from>
    <xdr:to>
      <xdr:col>18</xdr:col>
      <xdr:colOff>107093</xdr:colOff>
      <xdr:row>5</xdr:row>
      <xdr:rowOff>371838</xdr:rowOff>
    </xdr:to>
    <xdr:sp macro="" textlink="">
      <xdr:nvSpPr>
        <xdr:cNvPr id="901" name="Rektangel 900">
          <a:extLst>
            <a:ext uri="{FF2B5EF4-FFF2-40B4-BE49-F238E27FC236}">
              <a16:creationId xmlns:a16="http://schemas.microsoft.com/office/drawing/2014/main" id="{B76D5C1F-DF9A-4B64-A347-343C60A86CE7}"/>
            </a:ext>
          </a:extLst>
        </xdr:cNvPr>
        <xdr:cNvSpPr>
          <a:spLocks noChangeAspect="1"/>
        </xdr:cNvSpPr>
      </xdr:nvSpPr>
      <xdr:spPr>
        <a:xfrm>
          <a:off x="6292113" y="1743283"/>
          <a:ext cx="585453" cy="617221"/>
        </a:xfrm>
        <a:prstGeom prst="rect">
          <a:avLst/>
        </a:prstGeom>
        <a:solidFill>
          <a:srgbClr val="5A6E7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v-SE" sz="900">
              <a:latin typeface="Nunito" pitchFamily="2" charset="0"/>
            </a:rPr>
            <a:t>METALL</a:t>
          </a:r>
        </a:p>
        <a:p>
          <a:pPr algn="ctr"/>
          <a:r>
            <a:rPr lang="sv-SE" sz="900">
              <a:latin typeface="Nunito" pitchFamily="2" charset="0"/>
            </a:rPr>
            <a:t>370 L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64BD-825B-4A9C-9E98-F8429F8F340C}">
  <sheetPr codeName="Blad1">
    <tabColor theme="4"/>
  </sheetPr>
  <dimension ref="B2:AL35"/>
  <sheetViews>
    <sheetView tabSelected="1" topLeftCell="A15" zoomScale="86" zoomScaleNormal="142" workbookViewId="0">
      <selection activeCell="Y9" sqref="Y9"/>
    </sheetView>
  </sheetViews>
  <sheetFormatPr defaultColWidth="9.109375" defaultRowHeight="17.25" customHeight="1" x14ac:dyDescent="0.35"/>
  <cols>
    <col min="1" max="1" width="5.5546875" style="2" customWidth="1"/>
    <col min="2" max="2" width="8.88671875" style="2" customWidth="1"/>
    <col min="3" max="3" width="30.33203125" style="2" bestFit="1" customWidth="1"/>
    <col min="4" max="4" width="12.44140625" style="2" hidden="1" customWidth="1"/>
    <col min="5" max="5" width="7.88671875" style="2" hidden="1" customWidth="1"/>
    <col min="6" max="6" width="18.5546875" style="2" bestFit="1" customWidth="1"/>
    <col min="7" max="8" width="18.5546875" style="2" hidden="1" customWidth="1"/>
    <col min="9" max="9" width="11.44140625" style="2" hidden="1" customWidth="1"/>
    <col min="10" max="10" width="10.33203125" style="2" hidden="1" customWidth="1"/>
    <col min="11" max="11" width="11.44140625" style="2" hidden="1" customWidth="1"/>
    <col min="12" max="12" width="10.33203125" style="2" hidden="1" customWidth="1"/>
    <col min="13" max="16" width="11.44140625" style="2" hidden="1" customWidth="1"/>
    <col min="17" max="17" width="10.5546875" style="2" hidden="1" customWidth="1"/>
    <col min="18" max="18" width="2" style="2" customWidth="1"/>
    <col min="19" max="19" width="22.88671875" style="2" customWidth="1"/>
    <col min="20" max="20" width="9" style="2" hidden="1" customWidth="1"/>
    <col min="21" max="21" width="10.88671875" style="2" hidden="1" customWidth="1"/>
    <col min="22" max="22" width="15.109375" style="2" hidden="1" customWidth="1"/>
    <col min="23" max="23" width="16.33203125" style="2" bestFit="1" customWidth="1"/>
    <col min="24" max="24" width="62.5546875" style="2" hidden="1" customWidth="1"/>
    <col min="25" max="25" width="18.109375" style="2" customWidth="1"/>
    <col min="26" max="26" width="13.33203125" style="2" hidden="1" customWidth="1"/>
    <col min="27" max="27" width="4.33203125" style="2" hidden="1" customWidth="1"/>
    <col min="28" max="28" width="14.109375" style="2" customWidth="1"/>
    <col min="29" max="29" width="17.6640625" style="2" customWidth="1"/>
    <col min="30" max="30" width="11.44140625" style="2" customWidth="1"/>
    <col min="31" max="31" width="15.109375" style="2" customWidth="1"/>
    <col min="32" max="32" width="9.109375" style="2"/>
    <col min="33" max="33" width="10.44140625" style="2" customWidth="1"/>
    <col min="34" max="16384" width="9.109375" style="2"/>
  </cols>
  <sheetData>
    <row r="2" spans="2:38" ht="33.6" customHeight="1" x14ac:dyDescent="0.3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</row>
    <row r="3" spans="2:38" ht="19.2" customHeight="1" x14ac:dyDescent="0.35"/>
    <row r="4" spans="2:38" ht="21.6" thickBot="1" x14ac:dyDescent="0.55000000000000004">
      <c r="B4" s="27" t="s">
        <v>1</v>
      </c>
    </row>
    <row r="5" spans="2:38" ht="20.399999999999999" customHeight="1" thickBot="1" x14ac:dyDescent="0.4">
      <c r="B5" s="137" t="s">
        <v>2</v>
      </c>
      <c r="C5" s="137"/>
      <c r="D5" s="30"/>
      <c r="E5" s="30"/>
      <c r="F5" s="129">
        <v>20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1"/>
      <c r="T5" s="6"/>
      <c r="U5" s="6"/>
    </row>
    <row r="6" spans="2:38" ht="20.399999999999999" customHeight="1" thickBot="1" x14ac:dyDescent="0.4">
      <c r="B6" s="137" t="s">
        <v>3</v>
      </c>
      <c r="C6" s="137"/>
      <c r="D6" s="30"/>
      <c r="E6" s="30"/>
      <c r="F6" s="138" t="s">
        <v>4</v>
      </c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40"/>
      <c r="T6" s="6"/>
      <c r="U6" s="6"/>
    </row>
    <row r="7" spans="2:38" ht="20.399999999999999" customHeight="1" thickBot="1" x14ac:dyDescent="0.4">
      <c r="B7" s="67" t="s">
        <v>5</v>
      </c>
      <c r="C7" s="67"/>
      <c r="D7" s="30"/>
      <c r="E7" s="30"/>
      <c r="F7" s="129">
        <v>1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1"/>
      <c r="T7" s="6"/>
      <c r="U7" s="132" t="str">
        <f>IF(F7&lt;&gt;0, "⚠️ Till exempel dörr, tröskel, hiss, lutning, fyll i antalet hinder", "")</f>
        <v>⚠️ Till exempel dörr, tröskel, hiss, lutning, fyll i antalet hinder</v>
      </c>
      <c r="V7" s="132"/>
      <c r="W7" s="132"/>
      <c r="X7" s="132"/>
      <c r="Y7" s="132"/>
      <c r="Z7" s="132"/>
      <c r="AA7" s="132"/>
      <c r="AB7" s="132"/>
      <c r="AC7" s="132"/>
      <c r="AD7" s="132"/>
    </row>
    <row r="8" spans="2:38" ht="20.399999999999999" customHeight="1" thickBot="1" x14ac:dyDescent="0.4">
      <c r="B8" s="134" t="s">
        <v>6</v>
      </c>
      <c r="C8" s="134"/>
      <c r="D8" s="30"/>
      <c r="E8" s="30"/>
      <c r="F8" s="129" t="s">
        <v>91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1"/>
      <c r="T8" s="6"/>
      <c r="U8" s="6"/>
    </row>
    <row r="9" spans="2:38" ht="20.399999999999999" customHeight="1" x14ac:dyDescent="0.35">
      <c r="D9" s="133"/>
      <c r="E9" s="133"/>
    </row>
    <row r="10" spans="2:38" ht="20.399999999999999" customHeight="1" x14ac:dyDescent="0.5">
      <c r="B10" s="27" t="s">
        <v>7</v>
      </c>
      <c r="D10" s="3"/>
      <c r="E10" s="3"/>
      <c r="Z10" s="135"/>
      <c r="AA10" s="135"/>
    </row>
    <row r="11" spans="2:38" s="46" customFormat="1" ht="20.399999999999999" customHeight="1" thickBot="1" x14ac:dyDescent="0.4">
      <c r="B11" s="53" t="s">
        <v>8</v>
      </c>
      <c r="C11" s="53" t="s">
        <v>9</v>
      </c>
      <c r="D11" s="74" t="s">
        <v>10</v>
      </c>
      <c r="E11" s="74" t="s">
        <v>11</v>
      </c>
      <c r="F11" s="54" t="s">
        <v>12</v>
      </c>
      <c r="G11" s="74" t="s">
        <v>13</v>
      </c>
      <c r="H11" s="55" t="s">
        <v>14</v>
      </c>
      <c r="I11" s="55" t="s">
        <v>15</v>
      </c>
      <c r="J11" s="55" t="s">
        <v>16</v>
      </c>
      <c r="K11" s="55" t="s">
        <v>17</v>
      </c>
      <c r="L11" s="55" t="s">
        <v>18</v>
      </c>
      <c r="M11" s="55" t="s">
        <v>19</v>
      </c>
      <c r="N11" s="55" t="s">
        <v>20</v>
      </c>
      <c r="O11" s="55" t="s">
        <v>21</v>
      </c>
      <c r="P11" s="55" t="s">
        <v>22</v>
      </c>
      <c r="Q11" s="55" t="s">
        <v>23</v>
      </c>
      <c r="R11" s="54"/>
      <c r="S11" s="79" t="s">
        <v>24</v>
      </c>
      <c r="T11" s="55"/>
      <c r="U11"/>
      <c r="V11" s="55" t="s">
        <v>25</v>
      </c>
      <c r="W11" s="55" t="s">
        <v>26</v>
      </c>
      <c r="X11" s="56" t="s">
        <v>27</v>
      </c>
      <c r="Y11" s="55"/>
      <c r="Z11" s="135"/>
      <c r="AA11" s="135"/>
      <c r="AB11" s="55"/>
      <c r="AC11" s="55"/>
    </row>
    <row r="12" spans="2:38" ht="20.399999999999999" customHeight="1" thickBot="1" x14ac:dyDescent="0.4">
      <c r="B12" s="86" t="b">
        <v>0</v>
      </c>
      <c r="C12" s="8" t="s">
        <v>28</v>
      </c>
      <c r="D12" s="75">
        <f>IF(F8="små", 'GRUNDDATA volym'!C6,
IF(F8="mest små", 'GRUNDDATA volym'!D6,
IF(F8="jämn fördelning", 'GRUNDDATA volym'!E6,
IF(F8="mest stora", 'GRUNDDATA volym'!F6,
IF(F8="stora", 'GRUNDDATA volym'!G6, "")))))</f>
        <v>10</v>
      </c>
      <c r="E12" s="87">
        <f>D12*F5</f>
        <v>200</v>
      </c>
      <c r="F12" s="88" t="s">
        <v>29</v>
      </c>
      <c r="G12" s="89">
        <f>IF(F12="varannan vecka",26,
IF(F12="varje vecka",52,
IF(F12="två gånger i veckan",104,
IF(F12="tre gånger i veckan",156,""))))</f>
        <v>26</v>
      </c>
      <c r="H12" s="87">
        <f>E12 * IF(F12="varannan vecka", 2, IF(F12="varje vecka", 1, IF(F12="två gånger i veckan", 0.5, IF(F12="tre gånger i veckan", 0.3333, 0))))</f>
        <v>400</v>
      </c>
      <c r="I12" s="87"/>
      <c r="J12" s="87"/>
      <c r="K12" s="87"/>
      <c r="L12" s="87"/>
      <c r="M12" s="87"/>
      <c r="N12" s="87"/>
      <c r="O12" s="87">
        <f>IF(OR(H12="",H12=0),"",MAX(1,INT(H12/140)+IF(MOD(H12,140)&gt;28,1,0)))</f>
        <v>3</v>
      </c>
      <c r="P12" s="87">
        <f>'GRUNDDATA kärlmått'!C4</f>
        <v>49</v>
      </c>
      <c r="Q12" s="87">
        <v>10</v>
      </c>
      <c r="R12" s="90"/>
      <c r="S12" s="91" t="str">
        <f>IF(OR(B12=FALSE,O12=""),"",O12&amp;" st 140 L")</f>
        <v/>
      </c>
      <c r="T12" s="87"/>
      <c r="U12" s="92"/>
      <c r="V12" s="87" t="str">
        <f>IF(B12,O12,"")</f>
        <v/>
      </c>
      <c r="W12" s="93" t="str">
        <f>IF(B12,(O12*P12+MAX(0,(O12-1)*Q12))/100,"")</f>
        <v/>
      </c>
      <c r="X12" s="26" t="e">
        <f>IF(F6="0-3 meter (avgiftsfritt)", 'GRUNDDATA avgifter'!C5*G12*V12,
IF(F6="3-20 meter (49 kr/tömning)", 'GRUNDDATA avgifter'!D5*G12*V12,
IF(F6="20-50 meter (99 kr/tömning)", 'GRUNDDATA avgifter'!E5*G12*V12, "")))</f>
        <v>#VALUE!</v>
      </c>
      <c r="Y12" s="128" t="str">
        <f>IF(B13=TRUE, "Se avgifter i aktuell taxa", "")</f>
        <v/>
      </c>
      <c r="Z12" s="128"/>
      <c r="AA12" s="128"/>
      <c r="AB12" s="128"/>
      <c r="AC12" s="72"/>
      <c r="AD12" s="68"/>
      <c r="AE12" s="42"/>
      <c r="AI12" s="1"/>
      <c r="AJ12" s="1"/>
      <c r="AK12" s="1"/>
      <c r="AL12" s="1"/>
    </row>
    <row r="13" spans="2:38" ht="20.399999999999999" customHeight="1" thickBot="1" x14ac:dyDescent="0.4">
      <c r="B13" s="94" t="b">
        <v>0</v>
      </c>
      <c r="C13" s="9" t="s">
        <v>30</v>
      </c>
      <c r="D13" s="75">
        <f>IF(F8="små", 'GRUNDDATA volym'!C7,
IF(F8="mest små", 'GRUNDDATA volym'!D7,
IF(F8="jämn fördelning", 'GRUNDDATA volym'!E7,
IF(F8="mest stora", 'GRUNDDATA volym'!F7,
IF(F8="stora", 'GRUNDDATA volym'!G7, "")))))</f>
        <v>50</v>
      </c>
      <c r="E13" s="87">
        <f>D13*F5</f>
        <v>1000</v>
      </c>
      <c r="F13" s="95" t="s">
        <v>29</v>
      </c>
      <c r="G13" s="89">
        <f>IF(F13="varannan vecka",26,
IF(F13="varje vecka",52,
IF(F13="två gånger i veckan",104,
IF(F13="tre gånger i veckan",156,""))))</f>
        <v>26</v>
      </c>
      <c r="H13" s="87">
        <f>E13 * IF(F13="varannan vecka", 2, IF(F13="varje vecka", 1, IF(F13="två gånger i veckan", 0.5, IF(F13="tre gånger i veckan", 0.3333, 0))))</f>
        <v>2000</v>
      </c>
      <c r="I13" s="87">
        <f>IF(OR(H13="",H13=0),"",IF(H13&lt;=228,0,IF(H13&lt;=444,0,IF(H13&lt;=792,1,INT(H13/660)+IF(MOD(H13,660)&gt;444,1,0)))))</f>
        <v>3</v>
      </c>
      <c r="J13" s="87">
        <f>'GRUNDDATA kärlmått'!C8</f>
        <v>122</v>
      </c>
      <c r="K13" s="87">
        <f>IF(OR(H13="",H13=0),"",IF(H13&lt;=228,0,IF(H13&lt;=444,1,IF(H13&lt;=792,0,IF(AND(MOD(H13,660)&gt;228,MOD(H13,660)&lt;=444),1,0)))))</f>
        <v>0</v>
      </c>
      <c r="L13" s="87">
        <f>'GRUNDDATA kärlmått'!C7</f>
        <v>77</v>
      </c>
      <c r="M13" s="87">
        <f>IF(OR(H13="",H13=0),"",IF(H13&lt;=228,1,IF(H13&lt;=444,0,IF(H13&lt;=792,0,IF(AND(MOD(H13,660)&gt;132,MOD(H13,660)&lt;=228),1,0)))))</f>
        <v>0</v>
      </c>
      <c r="N13" s="87">
        <f>'GRUNDDATA kärlmått'!C5</f>
        <v>58</v>
      </c>
      <c r="O13" s="87"/>
      <c r="P13" s="96"/>
      <c r="Q13" s="87">
        <v>10</v>
      </c>
      <c r="R13" s="97"/>
      <c r="S13" s="98" t="str">
        <f>IF(B13,
IF(I13&gt;0,I13&amp;" st 660 L","")&amp;
IF(AND(I13&gt;0,OR(K13&gt;0,M13&gt;0))," + ","")&amp;
IF(K13&gt;0,K13&amp;" st 370 L","")&amp;
IF(AND(K13&gt;0,M13&gt;0)," + ","")&amp;
IF(M13&gt;0,M13&amp;" st 190 L",""),"")</f>
        <v/>
      </c>
      <c r="T13" s="87"/>
      <c r="U13" s="92"/>
      <c r="V13" s="87" t="str">
        <f>IF(B13,I13+K13+M13,"")</f>
        <v/>
      </c>
      <c r="W13" s="99" t="str">
        <f>IF(B13,(I13*J13+K13*L13+M13*N13+MAX(0,(I13+K13+M13-1)*Q13))/100,"")</f>
        <v/>
      </c>
      <c r="X13" s="26" t="e">
        <f>IF(F6="0-3 meter (avgiftsfritt)", 'GRUNDDATA avgifter'!C5*G13*V13,
IF(F6="3-20 meter (49 kr/tömning)", 'GRUNDDATA avgifter'!D5*G13*V13,
IF(F6="20-50 meter (99 kr/tömning)", 'GRUNDDATA avgifter'!E5*G13*V13, "")))</f>
        <v>#VALUE!</v>
      </c>
      <c r="Y13" s="128"/>
      <c r="Z13" s="128"/>
      <c r="AA13" s="128"/>
      <c r="AB13" s="128"/>
      <c r="AC13" s="72"/>
      <c r="AD13" s="68"/>
      <c r="AE13" s="42"/>
      <c r="AI13" s="1"/>
      <c r="AJ13" s="1"/>
      <c r="AK13" s="1"/>
      <c r="AL13" s="1"/>
    </row>
    <row r="14" spans="2:38" ht="37.950000000000003" customHeight="1" x14ac:dyDescent="0.5">
      <c r="B14" s="27" t="s">
        <v>31</v>
      </c>
      <c r="C14" s="70"/>
      <c r="D14" s="10"/>
      <c r="E14" s="11"/>
      <c r="F14" s="71"/>
      <c r="G14" s="6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71"/>
      <c r="T14" s="57"/>
      <c r="U14"/>
      <c r="V14" s="26"/>
      <c r="W14" s="26"/>
      <c r="X14" s="26"/>
      <c r="Y14" s="69"/>
      <c r="Z14" s="69"/>
      <c r="AA14" s="69"/>
      <c r="AB14" s="69"/>
      <c r="AC14" s="69"/>
      <c r="AD14" s="68"/>
      <c r="AE14" s="42"/>
      <c r="AI14" s="1"/>
      <c r="AJ14" s="1"/>
      <c r="AK14" s="1"/>
      <c r="AL14" s="1"/>
    </row>
    <row r="15" spans="2:38" ht="20.399999999999999" customHeight="1" thickBot="1" x14ac:dyDescent="0.4">
      <c r="B15" s="53" t="s">
        <v>8</v>
      </c>
      <c r="C15" s="53" t="s">
        <v>9</v>
      </c>
      <c r="D15" s="74" t="s">
        <v>10</v>
      </c>
      <c r="E15" s="74" t="s">
        <v>11</v>
      </c>
      <c r="F15" s="54" t="s">
        <v>12</v>
      </c>
      <c r="G15" s="74" t="s">
        <v>13</v>
      </c>
      <c r="H15" s="74" t="s">
        <v>14</v>
      </c>
      <c r="I15" s="74" t="s">
        <v>15</v>
      </c>
      <c r="J15" s="74" t="s">
        <v>16</v>
      </c>
      <c r="K15" s="74" t="s">
        <v>17</v>
      </c>
      <c r="L15" s="74" t="s">
        <v>18</v>
      </c>
      <c r="M15" s="74" t="s">
        <v>32</v>
      </c>
      <c r="N15" s="74" t="s">
        <v>33</v>
      </c>
      <c r="O15" s="74"/>
      <c r="P15" s="74"/>
      <c r="Q15" s="74" t="s">
        <v>23</v>
      </c>
      <c r="R15" s="54"/>
      <c r="S15" s="18" t="s">
        <v>24</v>
      </c>
      <c r="T15" s="55"/>
      <c r="U15"/>
      <c r="V15" s="55" t="s">
        <v>25</v>
      </c>
      <c r="W15" s="55" t="s">
        <v>26</v>
      </c>
      <c r="X15" s="26"/>
      <c r="Y15" s="55" t="s">
        <v>34</v>
      </c>
      <c r="Z15" s="69"/>
      <c r="AA15" s="69"/>
      <c r="AB15" s="55" t="s">
        <v>35</v>
      </c>
      <c r="AC15" s="55" t="s">
        <v>36</v>
      </c>
      <c r="AD15" s="68"/>
      <c r="AE15" s="42"/>
      <c r="AI15" s="1"/>
      <c r="AJ15" s="1"/>
      <c r="AK15" s="1"/>
      <c r="AL15" s="1"/>
    </row>
    <row r="16" spans="2:38" ht="20.399999999999999" customHeight="1" thickBot="1" x14ac:dyDescent="0.4">
      <c r="B16" s="100" t="b">
        <v>1</v>
      </c>
      <c r="C16" s="12" t="s">
        <v>37</v>
      </c>
      <c r="D16" s="75">
        <f>IF(F8="små", 'GRUNDDATA volym'!C8,
IF(F8="mest små", 'GRUNDDATA volym'!D8,
IF(F8="jämn fördelning", 'GRUNDDATA volym'!E8,
IF(F8="mest stora", 'GRUNDDATA volym'!F8,
IF(F8="stora", 'GRUNDDATA volym'!G8, "")))))</f>
        <v>32</v>
      </c>
      <c r="E16" s="87">
        <f>D16*F5</f>
        <v>640</v>
      </c>
      <c r="F16" s="101" t="s">
        <v>29</v>
      </c>
      <c r="G16" s="89">
        <f>IF(F16="var fjärde vecka",13,
IF(F16="varannan vecka",26,
IF(F16="varje vecka",52,
IF(F16="två gånger i veckan",104,
IF(F16="tre gånger i veckan",156,)))))</f>
        <v>26</v>
      </c>
      <c r="H16" s="87">
        <f>E16 * IF(F16="var åttonde vecka",8,
IF(F16="var fjärde vecka",4,
IF(F16="varannan vecka",2,
IF(F16="varje vecka",1,
IF(F16="två gånger i veckan",0.5,
IF(F16="tre gånger i veckan",0.33333,0))))))</f>
        <v>1280</v>
      </c>
      <c r="I16" s="89">
        <f>IF(OR(H16="",H16=0),"",INT(H16/660)+IF(MOD(H16,660)&gt;470,1,0))</f>
        <v>2</v>
      </c>
      <c r="J16" s="89">
        <f>'GRUNDDATA kärlmått'!C8</f>
        <v>122</v>
      </c>
      <c r="K16" s="87">
        <f>IF(OR(H16="",H16=0),"",IF(INT(H16/660)+IF(MOD(H16,660)&gt;470,1,0)=0,1,IF(AND(MOD(H16,660)&gt;100,MOD(H16,660)&lt;=470),1,0)))</f>
        <v>0</v>
      </c>
      <c r="L16" s="87">
        <f>'GRUNDDATA kärlmått'!C7</f>
        <v>77</v>
      </c>
      <c r="M16" s="89"/>
      <c r="N16" s="89"/>
      <c r="O16" s="89"/>
      <c r="P16" s="89"/>
      <c r="Q16" s="89">
        <v>10</v>
      </c>
      <c r="R16" s="102"/>
      <c r="S16" s="103" t="str">
        <f>IF(B16,
IF(I16&gt;0,I16&amp;" st 660 L","")&amp;
IF(AND(I16&gt;0,K16&gt;0)," &amp; ","")&amp;
IF(K16&gt;0,K16&amp;" st 370 L",""),"")</f>
        <v>2 st 660 L</v>
      </c>
      <c r="T16" s="87"/>
      <c r="U16" s="92"/>
      <c r="V16" s="87">
        <f>IF(B16,I16+K16+M16,"")</f>
        <v>2</v>
      </c>
      <c r="W16" s="104">
        <f>IF(B16,(I16*J16+K16*L16+MAX(0,(I16+K16-1)*Q16))/100,"")</f>
        <v>2.54</v>
      </c>
      <c r="X16" s="89">
        <f>IF(F6="0-3 meter (avgiftsfritt)", 'GRUNDDATA avgifter'!C5*G16*V16,
IF(F6="3-20 meter (49 kr/tömning)", 'GRUNDDATA avgifter'!D5*G16*V16,
IF(F6="20-50 meter (99 kr/tömning)", 'GRUNDDATA avgifter'!E5*G16*V16, "")))</f>
        <v>0</v>
      </c>
      <c r="Y16" s="105">
        <f>IF(B16=TRUE,
   IF(G16&gt;AA16,
      ('GRUNDDATA avgifter'!D9*(G16-AA16)*V16),
      ('GRUNDDATA avgifter'!E9*V16)
   ),
   "")</f>
        <v>0</v>
      </c>
      <c r="Z16" s="106">
        <f>Y16/V16</f>
        <v>0</v>
      </c>
      <c r="AA16" s="107">
        <v>26</v>
      </c>
      <c r="AB16" s="105">
        <f>IF(B16=TRUE, X16, "")</f>
        <v>0</v>
      </c>
      <c r="AC16" s="105">
        <f>IF(B16=TRUE, 'GRUNDDATA avgifter'!C15*G16*V16*F7, "")</f>
        <v>2184</v>
      </c>
      <c r="AD16" s="132" t="str">
        <f>IF(AND(B16=TRUE, G16&gt;AA16), "⚠️ Tätare tömning än varannan vecka medför en kostnad", "")</f>
        <v/>
      </c>
      <c r="AE16" s="132"/>
      <c r="AF16" s="132"/>
      <c r="AG16" s="132"/>
      <c r="AI16" s="1"/>
      <c r="AJ16" s="1"/>
      <c r="AK16" s="1"/>
      <c r="AL16" s="1"/>
    </row>
    <row r="17" spans="2:38" ht="20.399999999999999" customHeight="1" thickBot="1" x14ac:dyDescent="0.4">
      <c r="B17" s="108" t="b">
        <v>1</v>
      </c>
      <c r="C17" s="13" t="s">
        <v>38</v>
      </c>
      <c r="D17" s="75">
        <f>IF(F8="små", 'GRUNDDATA volym'!C9,
IF(F8="mest små", 'GRUNDDATA volym'!D9,
IF(F8="jämn fördelning", 'GRUNDDATA volym'!E9,
IF(F8="mest stora", 'GRUNDDATA volym'!F9,
IF(F8="stora", 'GRUNDDATA volym'!G9, "")))))</f>
        <v>16</v>
      </c>
      <c r="E17" s="87">
        <f>D17*F5</f>
        <v>320</v>
      </c>
      <c r="F17" s="109" t="s">
        <v>29</v>
      </c>
      <c r="G17" s="89">
        <f>IF(F17="var fjärde vecka",13,
IF(F17="varannan vecka",26,
IF(F17="varje vecka",52,
IF(F17="två gånger i veckan",104,
IF(F17="tre gånger i veckan",156,
IF(F17="var åttonde vecka",6.5,""))))))</f>
        <v>26</v>
      </c>
      <c r="H17" s="87">
        <f>E17 * IF(F17="var åttonde vecka",8,
IF(F17="var fjärde vecka",4,
IF(F17="varannan vecka",2,
IF(F17="varje vecka",1,
IF(F17="två gånger i veckan",0.5,
IF(F17="tre gånger i veckan",0.33333,0))))))</f>
        <v>640</v>
      </c>
      <c r="I17" s="89">
        <f>IF(OR(H17="",H17=0),"",INT(H17/660)+IF(MOD(H17,660)&gt;470,1,0))</f>
        <v>1</v>
      </c>
      <c r="J17" s="89">
        <f>'GRUNDDATA kärlmått'!C8</f>
        <v>122</v>
      </c>
      <c r="K17" s="87">
        <f>IF(OR(H17="",H17=0),"",IF(INT(H17/660)+IF(MOD(H17,660)&gt;470,1,0)=0,1,IF(AND(MOD(H17,660)&gt;100,MOD(H17,660)&lt;=470),1,0)))</f>
        <v>0</v>
      </c>
      <c r="L17" s="87">
        <f>'GRUNDDATA kärlmått'!C7</f>
        <v>77</v>
      </c>
      <c r="M17" s="89"/>
      <c r="N17" s="89"/>
      <c r="O17" s="89"/>
      <c r="P17" s="89"/>
      <c r="Q17" s="89">
        <v>10</v>
      </c>
      <c r="R17" s="110"/>
      <c r="S17" s="111" t="str">
        <f>IF(B17,IF(I17&gt;0,I17&amp;" st 660 L","")&amp;IF(AND(I17&gt;0,K17&gt;0)," &amp; ","")&amp;IF(K17&gt;0,K17&amp;" st 370 L",""),"")</f>
        <v>1 st 660 L</v>
      </c>
      <c r="T17" s="87"/>
      <c r="U17" s="92"/>
      <c r="V17" s="107">
        <f>IF(B17,I17+K17+M17,"")</f>
        <v>1</v>
      </c>
      <c r="W17" s="112">
        <f>IF(B17,(I17*J17+K17*L17+MAX(0,(I17+K17-1)*Q17))/100,"")</f>
        <v>1.22</v>
      </c>
      <c r="X17" s="89">
        <f>IF(F6="0-3 meter (avgiftsfritt)", 'GRUNDDATA avgifter'!C5*G17*V17,
IF(F6="3-20 meter (49 kr/tömning)", 'GRUNDDATA avgifter'!D5*G17*V17,
IF(F6="20-50 meter (99 kr/tömning)", 'GRUNDDATA avgifter'!E5*G17*V17, "")))</f>
        <v>0</v>
      </c>
      <c r="Y17" s="113">
        <f>IF(B17=TRUE,
   IF(G17&gt;AA17,
      ('GRUNDDATA avgifter'!D10*(G17-AA17)*V17),
      ('GRUNDDATA avgifter'!E10*V17)
   ),
   "")</f>
        <v>0</v>
      </c>
      <c r="Z17" s="106">
        <f t="shared" ref="Z17:Z20" si="0">Y17/V17</f>
        <v>0</v>
      </c>
      <c r="AA17" s="107">
        <v>26</v>
      </c>
      <c r="AB17" s="113">
        <f>IF(B17=TRUE, X17, "")</f>
        <v>0</v>
      </c>
      <c r="AC17" s="113">
        <f>IF(B17=TRUE, 'GRUNDDATA avgifter'!C15*G17*V17*F7, "")</f>
        <v>1092</v>
      </c>
      <c r="AD17" s="132" t="str">
        <f>IF(AND(B17=TRUE, G17&gt;AA17), "⚠️ Tätare tömning än varanann vecka medför en kostnad", "")</f>
        <v/>
      </c>
      <c r="AE17" s="132"/>
      <c r="AF17" s="132"/>
      <c r="AG17" s="132"/>
      <c r="AI17" s="1"/>
      <c r="AJ17" s="1"/>
      <c r="AK17" s="1"/>
      <c r="AL17" s="1"/>
    </row>
    <row r="18" spans="2:38" ht="20.399999999999999" customHeight="1" thickBot="1" x14ac:dyDescent="0.4">
      <c r="B18" s="114" t="b">
        <v>1</v>
      </c>
      <c r="C18" s="14" t="s">
        <v>39</v>
      </c>
      <c r="D18" s="75">
        <f>IF(F8="små", 'GRUNDDATA volym'!C10,
IF(F8="mest små", 'GRUNDDATA volym'!D10,
IF(F8="jämn fördelning", 'GRUNDDATA volym'!E10,
IF(F8="mest stora", 'GRUNDDATA volym'!F10,
IF(F8="stora", 'GRUNDDATA volym'!G10, "")))))</f>
        <v>1.35</v>
      </c>
      <c r="E18" s="87">
        <f>D18*F5</f>
        <v>27</v>
      </c>
      <c r="F18" s="115" t="s">
        <v>40</v>
      </c>
      <c r="G18" s="89">
        <f>IF(F18="var fjärde vecka",13,
IF(F18="varannan vecka",26,
IF(F18="varje vecka",52,
IF(F18="två gånger i veckan",104,
IF(F18="tre gånger i veckan",156,
IF(F18="var åttonde vecka",6.5,""))))))</f>
        <v>6.5</v>
      </c>
      <c r="H18" s="87">
        <f>E18 * IF(F18="var åttonde vecka",8,
IF(F18="var fjärde vecka",4,
IF(F18="varannan vecka",2,
IF(F18="varje vecka",1,
IF(F18="två gånger i veckan",0.5,
IF(F18="tre gånger i veckan",0.33333,0))))))</f>
        <v>216</v>
      </c>
      <c r="I18" s="87"/>
      <c r="J18" s="87"/>
      <c r="K18" s="87">
        <f>IF(OR(H18="",H18=0),"",IF(H18&lt;=240,0,ROUNDUP(H18/370,0)))</f>
        <v>0</v>
      </c>
      <c r="L18" s="87">
        <f>'GRUNDDATA kärlmått'!C7</f>
        <v>77</v>
      </c>
      <c r="M18" s="87">
        <f>IF(OR(H18="",H18=0),"",IF(H18&lt;=240,1,0))</f>
        <v>1</v>
      </c>
      <c r="N18" s="87">
        <f>'GRUNDDATA kärlmått'!C6</f>
        <v>58</v>
      </c>
      <c r="O18" s="87"/>
      <c r="P18" s="87"/>
      <c r="Q18" s="87">
        <v>10</v>
      </c>
      <c r="R18" s="116"/>
      <c r="S18" s="117" t="str">
        <f>IF(B18,IF(K18&gt;0,K18&amp;" st 370 L","")&amp;IF(AND(K18&gt;0,M18&gt;0)," + ","")&amp;IF(M18&gt;0,M18&amp;" st 240 L",""),"")</f>
        <v>1 st 240 L</v>
      </c>
      <c r="T18" s="87"/>
      <c r="U18" s="92"/>
      <c r="V18" s="107">
        <f>IF(B18,I18+K18+M18,"")</f>
        <v>1</v>
      </c>
      <c r="W18" s="118">
        <f>IF(B18,(K18*L18+M18*N18+MAX(0,(K18+M18-1)*Q18))/100,"")</f>
        <v>0.57999999999999996</v>
      </c>
      <c r="X18" s="89">
        <f>IF(F6="0-3 meter (avgiftsfritt)", 'GRUNDDATA avgifter'!C5*G18*V18,
IF(F6="3-20 meter (49 kr/tömning)", 'GRUNDDATA avgifter'!D5*G18*V18,
IF(F6="20-50 meter (99 kr/tömning)", 'GRUNDDATA avgifter'!E5*G18*V18, "")))</f>
        <v>0</v>
      </c>
      <c r="Y18" s="119">
        <f>IF(B18=TRUE,
   IF(G18&gt;AA18,
      ('GRUNDDATA avgifter'!D11*(G18-AA18)*V18),
      ('GRUNDDATA avgifter'!E11*V18)
   ),
   "")</f>
        <v>0</v>
      </c>
      <c r="Z18" s="106">
        <f t="shared" si="0"/>
        <v>0</v>
      </c>
      <c r="AA18" s="120">
        <v>6.5</v>
      </c>
      <c r="AB18" s="119">
        <f>IF(B18=TRUE, X18, "")</f>
        <v>0</v>
      </c>
      <c r="AC18" s="119">
        <f>IF(B18=TRUE, 'GRUNDDATA avgifter'!C15*G18*V18*F7, "")</f>
        <v>273</v>
      </c>
      <c r="AD18" s="132" t="str">
        <f>IF(AND(B18=TRUE, G18&gt;AA18), "⚠️ Tätare tömning än var åttonde vecka medför en kostnad", "")</f>
        <v/>
      </c>
      <c r="AE18" s="132"/>
      <c r="AF18" s="132"/>
      <c r="AG18" s="132"/>
      <c r="AI18" s="1"/>
      <c r="AJ18" s="1"/>
      <c r="AK18" s="1"/>
      <c r="AL18" s="1"/>
    </row>
    <row r="19" spans="2:38" ht="20.399999999999999" customHeight="1" thickBot="1" x14ac:dyDescent="0.4">
      <c r="B19" s="86" t="b">
        <v>1</v>
      </c>
      <c r="C19" s="15" t="s">
        <v>41</v>
      </c>
      <c r="D19" s="75">
        <f>IF(F8="små", 'GRUNDDATA volym'!C11,
IF(F8="mest små", 'GRUNDDATA volym'!D11,
IF(F8="jämn fördelning", 'GRUNDDATA volym'!E11,
IF(F8="mest stora", 'GRUNDDATA volym'!F11,
IF(F8="stora", 'GRUNDDATA volym'!G11, "")))))</f>
        <v>1.5</v>
      </c>
      <c r="E19" s="87">
        <f>D19*F5</f>
        <v>30</v>
      </c>
      <c r="F19" s="121" t="s">
        <v>40</v>
      </c>
      <c r="G19" s="89">
        <f>IF(F19="var fjärde vecka",13,
IF(F19="varannan vecka",26,
IF(F19="varje vecka",52,
IF(F19="två gånger i veckan",104,
IF(F19="tre gånger i veckan",156,
IF(F19="var åttonde vecka",6.5,""))))))</f>
        <v>6.5</v>
      </c>
      <c r="H19" s="87">
        <f>E19 * IF(F19="var åttonde vecka",8,
IF(F19="var fjärde vecka",4,
IF(F19="varannan vecka",2,
IF(F19="varje vecka",1,
IF(F19="två gånger i veckan",0.5,
IF(F19="tre gånger i veckan",0.33333,0))))))</f>
        <v>240</v>
      </c>
      <c r="I19" s="87"/>
      <c r="J19" s="87"/>
      <c r="K19" s="87"/>
      <c r="L19" s="87"/>
      <c r="M19" s="87">
        <f>IF(OR(H19="",H19=0),"",MAX(1,INT(H19/240)+IF(MOD(H19,240)&gt;48,1,0)))</f>
        <v>1</v>
      </c>
      <c r="N19" s="87">
        <f>'GRUNDDATA kärlmått'!C6</f>
        <v>58</v>
      </c>
      <c r="O19" s="87"/>
      <c r="P19" s="87"/>
      <c r="Q19" s="87">
        <v>10</v>
      </c>
      <c r="R19" s="122"/>
      <c r="S19" s="123" t="str">
        <f>IF(B19,M19&amp;" st 240 L","")</f>
        <v>1 st 240 L</v>
      </c>
      <c r="T19" s="87"/>
      <c r="U19" s="92"/>
      <c r="V19" s="107">
        <f>IF(B19,I19+K19+M19,"")</f>
        <v>1</v>
      </c>
      <c r="W19" s="122">
        <f>IF(B19,(K19*L19+M19*N19+MAX(0,(K19+M19-1)*Q19))/100,"")</f>
        <v>0.57999999999999996</v>
      </c>
      <c r="X19" s="89">
        <f>IF(F6="0-3 meter (avgiftsfritt)", 'GRUNDDATA avgifter'!C5*G19*V19,
IF(F6="3-20 meter (49 kr/tömning)", 'GRUNDDATA avgifter'!D5*G19*V19,
IF(F6="20-50 meter (99 kr/tömning)", 'GRUNDDATA avgifter'!E5*G19*V19, "")))</f>
        <v>0</v>
      </c>
      <c r="Y19" s="124">
        <f>IF(B19=TRUE,
   IF(G19&gt;AA19,
      ('GRUNDDATA avgifter'!D12*(G19-AA19)*V19),
      ('GRUNDDATA avgifter'!E12*V19)
   ),
   "")</f>
        <v>0</v>
      </c>
      <c r="Z19" s="106">
        <f t="shared" si="0"/>
        <v>0</v>
      </c>
      <c r="AA19" s="120">
        <v>6.5</v>
      </c>
      <c r="AB19" s="124">
        <f>IF(B19=TRUE, X19, "")</f>
        <v>0</v>
      </c>
      <c r="AC19" s="124">
        <f>IF(B19=TRUE, 'GRUNDDATA avgifter'!C15*G19*V19*F7, "")</f>
        <v>273</v>
      </c>
      <c r="AD19" s="132" t="str">
        <f>IF(AND(B19=TRUE, G19&gt;AA19), "⚠️ Tätare tömning än var åttonde vecka medför en kostnad", "")</f>
        <v/>
      </c>
      <c r="AE19" s="132"/>
      <c r="AF19" s="132"/>
      <c r="AG19" s="132"/>
      <c r="AI19" s="1"/>
      <c r="AJ19" s="1"/>
      <c r="AK19" s="1"/>
      <c r="AL19" s="1"/>
    </row>
    <row r="20" spans="2:38" ht="20.399999999999999" customHeight="1" thickBot="1" x14ac:dyDescent="0.4">
      <c r="B20" s="125" t="b">
        <v>1</v>
      </c>
      <c r="C20" s="15" t="s">
        <v>42</v>
      </c>
      <c r="D20" s="75">
        <f>IF(F8="små", 'GRUNDDATA volym'!C12,
IF(F8="mest små", 'GRUNDDATA volym'!D12,
IF(F8="jämn fördelning", 'GRUNDDATA volym'!E12,
IF(F8="mest stora", 'GRUNDDATA volym'!F12,
IF(F8="stora", 'GRUNDDATA volym'!G12, "")))))</f>
        <v>1.5</v>
      </c>
      <c r="E20" s="87">
        <f>D20*F5</f>
        <v>30</v>
      </c>
      <c r="F20" s="121" t="s">
        <v>40</v>
      </c>
      <c r="G20" s="89">
        <f>IF(F20="var fjärde vecka",13,
IF(F20="varannan vecka",26,
IF(F20="varje vecka",52,
IF(F20="två gånger i veckan",104,
IF(F20="tre gånger i veckan",156,
IF(F20="var åttonde vecka",6.5,""))))))</f>
        <v>6.5</v>
      </c>
      <c r="H20" s="87">
        <f>E20 * IF(F20="var åttonde vecka",8,
IF(F20="var fjärde vecka",4,
IF(F20="varannan vecka",2,
IF(F20="varje vecka",1,
IF(F20="två gånger i veckan",0.5,
IF(F20="tre gånger i veckan",0.33333,0))))))</f>
        <v>240</v>
      </c>
      <c r="I20" s="87"/>
      <c r="J20" s="87"/>
      <c r="K20" s="87"/>
      <c r="L20" s="87"/>
      <c r="M20" s="87">
        <f>IF(OR(H20="",H20=0),"",MAX(1,INT(H20/240)+IF(MOD(H20,240)&gt;48,1,0)))</f>
        <v>1</v>
      </c>
      <c r="N20" s="87">
        <f>'GRUNDDATA kärlmått'!C6</f>
        <v>58</v>
      </c>
      <c r="O20" s="87"/>
      <c r="P20" s="87"/>
      <c r="Q20" s="87">
        <v>10</v>
      </c>
      <c r="R20" s="126"/>
      <c r="S20" s="123" t="str">
        <f>IF(B20,M20&amp;" st 240 L","")</f>
        <v>1 st 240 L</v>
      </c>
      <c r="T20" s="87"/>
      <c r="U20" s="92"/>
      <c r="V20" s="107">
        <f>IF(B20,I20+K20+M20,"")</f>
        <v>1</v>
      </c>
      <c r="W20" s="122">
        <f>IF(B20,(K20*L20+M20*N20+MAX(0,(K20+M20-1)*Q20))/100,"")</f>
        <v>0.57999999999999996</v>
      </c>
      <c r="X20" s="89">
        <f>IF(F6="0-3 meter (avgiftsfritt)", 'GRUNDDATA avgifter'!C5*G20*V20,
IF(F6="3-20 meter (49 kr/tömning)", 'GRUNDDATA avgifter'!D5*G20*V20,
IF(F6="20-50 meter (99 kr/tömning)", 'GRUNDDATA avgifter'!E5*G20*V20, "")))</f>
        <v>0</v>
      </c>
      <c r="Y20" s="124">
        <f>IF(B20=TRUE,
   IF(G20&gt;AA20,
      ('GRUNDDATA avgifter'!D13*(G20-AA20)*V20),
      ('GRUNDDATA avgifter'!E13*V20)
   ),
   "")</f>
        <v>0</v>
      </c>
      <c r="Z20" s="106">
        <f t="shared" si="0"/>
        <v>0</v>
      </c>
      <c r="AA20" s="120">
        <v>6.5</v>
      </c>
      <c r="AB20" s="124">
        <f>IF(B20=TRUE, X20, "")</f>
        <v>0</v>
      </c>
      <c r="AC20" s="124">
        <f>IF(B20=TRUE, 'GRUNDDATA avgifter'!C15*G20*V20*F7, "")</f>
        <v>273</v>
      </c>
      <c r="AD20" s="132" t="str">
        <f>IF(AND(B20=TRUE, G20&gt;AA20), "⚠️ Tätare tömning än var åttonde vecka medför en kostnad", "")</f>
        <v/>
      </c>
      <c r="AE20" s="132"/>
      <c r="AF20" s="132"/>
      <c r="AG20" s="132"/>
    </row>
    <row r="21" spans="2:38" ht="1.2" customHeight="1" x14ac:dyDescent="0.35">
      <c r="B21" s="16"/>
      <c r="C21" s="1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50"/>
      <c r="T21" s="50"/>
      <c r="U21" s="50"/>
      <c r="V21" s="50">
        <f>SUM(V12:V20)</f>
        <v>6</v>
      </c>
      <c r="W21" s="50">
        <f>SUM(W12:W20)</f>
        <v>5.5</v>
      </c>
      <c r="X21" s="26"/>
      <c r="Y21" s="52">
        <f>SUM(Y12:Y20)</f>
        <v>0</v>
      </c>
      <c r="Z21" s="52"/>
      <c r="AA21" s="52"/>
      <c r="AB21" s="52">
        <f>SUM(AB12:AB20)</f>
        <v>0</v>
      </c>
      <c r="AC21" s="52"/>
    </row>
    <row r="22" spans="2:38" ht="20.399999999999999" customHeight="1" x14ac:dyDescent="0.35"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AB22" s="4"/>
      <c r="AC22" s="4"/>
    </row>
    <row r="23" spans="2:38" ht="20.399999999999999" customHeight="1" thickBot="1" x14ac:dyDescent="0.55000000000000004">
      <c r="B23" s="27" t="s">
        <v>43</v>
      </c>
      <c r="C23" s="18"/>
      <c r="S23" s="27" t="s">
        <v>44</v>
      </c>
    </row>
    <row r="24" spans="2:38" ht="20.399999999999999" customHeight="1" thickBot="1" x14ac:dyDescent="0.4">
      <c r="B24" s="81" t="b">
        <v>1</v>
      </c>
      <c r="C24" s="28" t="s">
        <v>45</v>
      </c>
      <c r="D24" s="28"/>
      <c r="E24" s="28"/>
      <c r="F24" s="32">
        <f>IF(B24=TRUE, SUM(Y16:Y20), "")</f>
        <v>0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S24" s="28" t="s">
        <v>46</v>
      </c>
      <c r="T24" s="28"/>
      <c r="U24" s="28"/>
      <c r="W24" s="34">
        <f>V21</f>
        <v>6</v>
      </c>
      <c r="Y24" s="127" t="str">
        <f>IF(W24&gt;30,"⚠️ Överväg tätare tömningsfrekvens eller kontakta oss för rådgivning.","")</f>
        <v/>
      </c>
      <c r="Z24" s="127"/>
      <c r="AA24" s="127"/>
      <c r="AB24" s="127"/>
      <c r="AC24" s="80"/>
    </row>
    <row r="25" spans="2:38" ht="20.399999999999999" customHeight="1" thickBot="1" x14ac:dyDescent="0.4">
      <c r="B25" s="81" t="b">
        <v>1</v>
      </c>
      <c r="C25" s="28" t="s">
        <v>47</v>
      </c>
      <c r="D25" s="28"/>
      <c r="E25" s="28"/>
      <c r="F25" s="32">
        <f>IF(B25=TRUE, SUM(AB12:AB20), "")</f>
        <v>0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S25" s="28" t="s">
        <v>26</v>
      </c>
      <c r="T25" s="28"/>
      <c r="U25" s="28"/>
      <c r="W25" s="73">
        <f>W21</f>
        <v>5.5</v>
      </c>
      <c r="X25" s="80"/>
      <c r="Y25" s="127"/>
      <c r="Z25" s="127"/>
      <c r="AA25" s="127"/>
      <c r="AB25" s="127"/>
      <c r="AC25" s="80"/>
    </row>
    <row r="26" spans="2:38" ht="20.399999999999999" customHeight="1" thickBot="1" x14ac:dyDescent="0.4">
      <c r="B26" s="81" t="b">
        <v>1</v>
      </c>
      <c r="C26" s="28" t="s">
        <v>48</v>
      </c>
      <c r="D26" s="28"/>
      <c r="E26" s="28"/>
      <c r="F26" s="32">
        <f>IF(B26=TRUE, SUM(AC16:AC21), "")</f>
        <v>4095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S26" s="1"/>
      <c r="T26" s="1"/>
      <c r="U26" s="1"/>
      <c r="X26" s="80"/>
      <c r="Y26" s="80"/>
      <c r="Z26" s="80"/>
      <c r="AA26" s="80"/>
      <c r="AB26" s="80"/>
      <c r="AC26" s="80"/>
    </row>
    <row r="27" spans="2:38" ht="20.399999999999999" customHeight="1" thickBot="1" x14ac:dyDescent="0.4">
      <c r="B27" s="28"/>
      <c r="C27" s="29" t="s">
        <v>49</v>
      </c>
      <c r="D27" s="29"/>
      <c r="E27" s="29"/>
      <c r="F27" s="33">
        <f>SUM(F24:F26)</f>
        <v>4095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T27" s="1"/>
      <c r="U27" s="1"/>
      <c r="X27" s="80"/>
      <c r="Y27" s="80"/>
      <c r="Z27" s="80"/>
      <c r="AA27" s="80"/>
      <c r="AB27" s="80"/>
      <c r="AC27" s="80"/>
    </row>
    <row r="28" spans="2:38" ht="20.399999999999999" customHeight="1" thickBot="1" x14ac:dyDescent="0.4">
      <c r="B28" s="81" t="b">
        <v>1</v>
      </c>
      <c r="C28" s="28" t="s">
        <v>50</v>
      </c>
      <c r="D28" s="28"/>
      <c r="E28" s="28"/>
      <c r="F28" s="32">
        <f>IF(B28=TRUE, F27/F5, "")</f>
        <v>204.75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T28" s="1"/>
      <c r="U28" s="1"/>
    </row>
    <row r="29" spans="2:38" ht="19.2" customHeight="1" x14ac:dyDescent="0.35">
      <c r="T29" s="1"/>
      <c r="U29" s="1"/>
    </row>
    <row r="30" spans="2:38" ht="19.2" customHeight="1" thickBot="1" x14ac:dyDescent="0.55000000000000004">
      <c r="B30" s="27" t="s">
        <v>51</v>
      </c>
      <c r="C30" s="18"/>
      <c r="T30" s="1"/>
      <c r="U30" s="1"/>
    </row>
    <row r="31" spans="2:38" ht="19.2" customHeight="1" thickBot="1" x14ac:dyDescent="0.4">
      <c r="B31" s="81" t="b">
        <v>1</v>
      </c>
      <c r="C31" s="28" t="s">
        <v>45</v>
      </c>
      <c r="D31" s="28"/>
      <c r="E31" s="28"/>
      <c r="F31" s="32">
        <f>IF(B31=TRUE, SUM(Y16:Y20)/12, "")</f>
        <v>0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4"/>
      <c r="S31" s="1"/>
      <c r="T31" s="1"/>
      <c r="U31" s="1"/>
      <c r="W31" s="26"/>
    </row>
    <row r="32" spans="2:38" ht="19.2" customHeight="1" thickBot="1" x14ac:dyDescent="0.4">
      <c r="B32" s="81" t="b">
        <v>1</v>
      </c>
      <c r="C32" s="28" t="s">
        <v>47</v>
      </c>
      <c r="D32" s="28"/>
      <c r="E32" s="28"/>
      <c r="F32" s="32">
        <f>IF(B32=TRUE, SUM(AB16:AB20)/12, "")</f>
        <v>0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5"/>
    </row>
    <row r="33" spans="2:19" ht="19.2" customHeight="1" thickBot="1" x14ac:dyDescent="0.4">
      <c r="B33" s="81" t="b">
        <v>1</v>
      </c>
      <c r="C33" s="28" t="s">
        <v>48</v>
      </c>
      <c r="D33" s="28"/>
      <c r="E33" s="28"/>
      <c r="F33" s="32">
        <f>IF(B33=TRUE, SUM(AC16:AC20)/12, "")</f>
        <v>341.25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4"/>
    </row>
    <row r="34" spans="2:19" ht="19.2" customHeight="1" thickBot="1" x14ac:dyDescent="0.4">
      <c r="B34" s="28"/>
      <c r="C34" s="29" t="s">
        <v>52</v>
      </c>
      <c r="D34" s="29"/>
      <c r="E34" s="29"/>
      <c r="F34" s="33">
        <f>SUM(F31:F33)</f>
        <v>341.25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4"/>
    </row>
    <row r="35" spans="2:19" ht="19.2" customHeight="1" thickBot="1" x14ac:dyDescent="0.4">
      <c r="B35" s="81" t="b">
        <v>1</v>
      </c>
      <c r="C35" s="28" t="s">
        <v>53</v>
      </c>
      <c r="D35" s="29"/>
      <c r="E35" s="29"/>
      <c r="F35" s="84">
        <f>IF(B35=TRUE, (F34)/F5, "")</f>
        <v>17.0625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4"/>
      <c r="S35" s="85"/>
    </row>
  </sheetData>
  <sheetProtection sheet="1" objects="1" scenarios="1"/>
  <mergeCells count="19">
    <mergeCell ref="D9:E9"/>
    <mergeCell ref="B8:C8"/>
    <mergeCell ref="AA10:AA11"/>
    <mergeCell ref="Z10:Z11"/>
    <mergeCell ref="B2:AE2"/>
    <mergeCell ref="B5:C5"/>
    <mergeCell ref="B6:C6"/>
    <mergeCell ref="F6:S6"/>
    <mergeCell ref="F5:S5"/>
    <mergeCell ref="Y24:AB25"/>
    <mergeCell ref="Y12:AB13"/>
    <mergeCell ref="F7:S7"/>
    <mergeCell ref="U7:AD7"/>
    <mergeCell ref="AD16:AG16"/>
    <mergeCell ref="AD17:AG17"/>
    <mergeCell ref="AD18:AG18"/>
    <mergeCell ref="AD19:AG19"/>
    <mergeCell ref="AD20:AG20"/>
    <mergeCell ref="F8:S8"/>
  </mergeCells>
  <dataValidations count="23">
    <dataValidation type="list" allowBlank="1" showInputMessage="1" showErrorMessage="1" sqref="I14:Q14 R12:R14 G12:H14 F14" xr:uid="{0330A0C1-A04A-4E41-9BF6-411D74105C2C}">
      <formula1>"varannan vecka,varje vecka,två gånger i veckan,tre gånger i veckan"</formula1>
    </dataValidation>
    <dataValidation type="list" allowBlank="1" showInputMessage="1" showErrorMessage="1" sqref="R16:R17" xr:uid="{F46FE5AA-563F-4EE3-9603-A062A66943AA}">
      <formula1>"två gånger i veckan,varje vecka,varannan vecka,var fjärde vecka,var åttonde vecka"</formula1>
    </dataValidation>
    <dataValidation type="list" allowBlank="1" showInputMessage="1" showErrorMessage="1" sqref="R18:R20" xr:uid="{FB801079-35E7-4BEB-BB0D-0D411E5B22F4}">
      <formula1>"varje vecka,varannan vecka,var fjärde vecka,var åttonde vecka"</formula1>
    </dataValidation>
    <dataValidation type="whole" allowBlank="1" showInputMessage="1" showErrorMessage="1" sqref="V12" xr:uid="{BF06D312-1096-4530-A683-08506103E0EA}">
      <formula1>U12-1</formula1>
      <formula2>U12+1</formula2>
    </dataValidation>
    <dataValidation type="list" allowBlank="1" showInputMessage="1" showErrorMessage="1" sqref="T8:U8" xr:uid="{B7C43181-20D7-4000-A56B-5AE3CD3ABBBF}">
      <formula1>"små,mest små, jämn fördelning, mest stora,stora"</formula1>
    </dataValidation>
    <dataValidation type="list" allowBlank="1" showInputMessage="1" showErrorMessage="1" sqref="G18:H20" xr:uid="{D4B27FA1-1825-4DC8-8543-C87F7BA7EB2B}">
      <formula1>"varje vecka,varannan vecka, var fjärde vecka,var åttonde vecka"</formula1>
    </dataValidation>
    <dataValidation type="list" allowBlank="1" showInputMessage="1" showErrorMessage="1" sqref="G16:H17" xr:uid="{39ABB33F-B2E6-4AF7-BAA3-F79189123499}">
      <formula1>"tre gånger i veckan,två gånger i veckan,varje vecka,varannan vecka, var fjärde vecka"</formula1>
    </dataValidation>
    <dataValidation type="list" allowBlank="1" showInputMessage="1" showErrorMessage="1" sqref="W24" xr:uid="{1B3B099B-F63C-4D28-905B-716EADA04C5D}">
      <formula1>"Långsidan,Kortsidan"</formula1>
    </dataValidation>
    <dataValidation type="whole" operator="greaterThan" allowBlank="1" showInputMessage="1" showErrorMessage="1" errorTitle="Felaktigt värde" error="Ange ett heltal större än 0." promptTitle="Antal lägenheter" prompt="Ange hur många lägenheter som finns i fastigheten." sqref="F5:S5" xr:uid="{607A2BC8-2675-4789-B760-3F066B615DE7}">
      <formula1>0</formula1>
    </dataValidation>
    <dataValidation type="list" allowBlank="1" showInputMessage="1" showErrorMessage="1" errorTitle="Felaktigt värde" error="Välj dragväg för kärl. " promptTitle="Dragväg" prompt="Fyll i hur långt det är mellan kärlens placering och farbar väg på tömningsdagen. " sqref="F6:S6" xr:uid="{C55D5DEC-C510-4A71-A5E3-B72E8D2E10D7}">
      <formula1>"0-3 meter (avgiftsfritt),3-20 meter (49 kr/tömning),20-50 meter (99 kr/tömning)"</formula1>
    </dataValidation>
    <dataValidation type="list" allowBlank="1" showInputMessage="1" showErrorMessage="1" errorTitle="Felaktigt val" error="Välj ett av alternativen i listan." promptTitle="Tömningsintervall" prompt="Välj hur ofta kärlen ska tömmas." sqref="F16:F17" xr:uid="{CDE26729-05B8-4DBA-90D8-7A217055E639}">
      <formula1>"tre gånger i veckan,två gånger i veckan,varje vecka,varannan vecka, var fjärde vecka"</formula1>
    </dataValidation>
    <dataValidation type="list" allowBlank="1" showInputMessage="1" showErrorMessage="1" errorTitle="Felaktigt val" error="Välj ett av alternativen i listan." promptTitle="Tömningsintervall" prompt="Välj hur ofta kärlen ska tömmas." sqref="F18:F20" xr:uid="{A36929C2-CAF2-4BB9-9154-6DAD8CFA8694}">
      <formula1>"varje vecka,varannan vecka, var fjärde vecka,var åttonde vecka"</formula1>
    </dataValidation>
    <dataValidation type="whole" allowBlank="1" showInputMessage="1" showErrorMessage="1" errorTitle="Felaktigt val" error="Fyll i hela nummer" promptTitle="Antal placeringstillägg" prompt="Fyll i antalet placeringstillägg, om det finns, så som höga trösklar, låsta dörrar, etc. " sqref="F7:S7" xr:uid="{64C3A2A1-1850-4D5D-8E3E-E8EA98F20082}">
      <formula1>0</formula1>
      <formula2>10</formula2>
    </dataValidation>
    <dataValidation type="list" allowBlank="1" showInputMessage="1" showErrorMessage="1" promptTitle="Lägenheternas storlek" prompt="Lägenheternas storlek pårkar det beräknade avfallet som genereras. Stora lägenheter med många personer genererar ofta mer avfall än ensamhushåll. " sqref="F8:S8" xr:uid="{B23F6090-2971-44B5-A8A7-071FB232D23B}">
      <formula1>"små,mest små, jämn fördelning, mest stora,stora"</formula1>
    </dataValidation>
    <dataValidation allowBlank="1" showInputMessage="1" showErrorMessage="1" errorTitle="Felaktigt val" error="Kryssa i eller ur bocken. " promptTitle="Ta med matavfall" prompt="Kryssa ur om du inte vill att matavfall ska räknas med i snurran. " sqref="B12" xr:uid="{BB1C2F69-490A-4A08-A4E2-231E9D78C3E6}"/>
    <dataValidation type="list" allowBlank="1" showInputMessage="1" showErrorMessage="1" errorTitle="Felaktigt val" error="Välj ett av alternativen i listan." promptTitle="Tömningsintervall" prompt="Välj hur ofta kärlen ska tömmas. " sqref="F12" xr:uid="{5FA66713-EDB5-43C6-8625-B517134F61CA}">
      <formula1>"varannan vecka,varje vecka,två gånger i veckan,tre gånger i veckan"</formula1>
    </dataValidation>
    <dataValidation type="list" allowBlank="1" showInputMessage="1" showErrorMessage="1" errorTitle="Felaktigt val" error="Välj ett av alternativen i listan." promptTitle="Tömningsintervall" prompt="Välj hur ofta kärlen ska tömmas." sqref="F13" xr:uid="{ABA8902C-6DE5-4916-BFAF-A421AA484471}">
      <formula1>"varannan vecka,varje vecka,två gånger i veckan,tre gånger i veckan"</formula1>
    </dataValidation>
    <dataValidation allowBlank="1" showInputMessage="1" showErrorMessage="1" promptTitle="Ta med restavfall" prompt="Kryssa ur om du inte vill att restavfall ska räknas med i snurran. " sqref="B13" xr:uid="{2C5AEBDE-0B60-46B8-8A6C-AADF5694A564}"/>
    <dataValidation allowBlank="1" showInputMessage="1" showErrorMessage="1" promptTitle="Ta med pappersförpackningar" prompt="Kryssa ur om du inte vill att pappersförpackningar ska räknas med i snurran. " sqref="B16" xr:uid="{2BD0BE43-BC45-43E3-BA6C-9180E3346348}"/>
    <dataValidation allowBlank="1" showInputMessage="1" showErrorMessage="1" promptTitle="Ta med plastförpackningar" prompt="Kryssa ur om du inte vill att plastförpackningar ska räknas med i snurran. " sqref="B17" xr:uid="{8DDD7D2F-82A5-4208-81BC-88EFADB8E7BA}"/>
    <dataValidation allowBlank="1" showInputMessage="1" showErrorMessage="1" promptTitle="Ta med metallförpackningar" prompt="Kryssa ur om du inte vill att metallförpackningar ska räknas med i snurran. " sqref="B18" xr:uid="{7F8D2F1D-BE9D-44A7-8147-55D41058EFA9}"/>
    <dataValidation allowBlank="1" showInputMessage="1" showErrorMessage="1" promptTitle="Ta med ofärgat glas" prompt="Kryssa ur om du inte vill att ofärgat glas ska räknas med i snurran. " sqref="B19" xr:uid="{1F578F9F-1604-45C7-8AC3-B9E7F4C3305C}"/>
    <dataValidation allowBlank="1" showInputMessage="1" showErrorMessage="1" promptTitle="Ta med färgat glas" prompt="Kryssa ur om du inte vill att färgade glasförpackningar ska räknas med i snurran. " sqref="B20" xr:uid="{DFB153AE-68B1-46B7-839F-B80BC7EDE055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2E23-521A-4777-9A2D-305FFC245F0E}">
  <sheetPr codeName="Blad3">
    <tabColor theme="4"/>
  </sheetPr>
  <dimension ref="B1:CV37"/>
  <sheetViews>
    <sheetView topLeftCell="A13" zoomScale="97" zoomScaleNormal="148" zoomScaleSheetLayoutView="98" workbookViewId="0">
      <selection activeCell="M11" sqref="M11"/>
    </sheetView>
  </sheetViews>
  <sheetFormatPr defaultColWidth="5.6640625" defaultRowHeight="30" customHeight="1" x14ac:dyDescent="0.3"/>
  <cols>
    <col min="1" max="1" width="5.6640625" style="1" customWidth="1"/>
    <col min="2" max="2" width="4" style="1" bestFit="1" customWidth="1"/>
    <col min="3" max="3" width="5.6640625" style="1" customWidth="1"/>
    <col min="4" max="4" width="6.6640625" style="1" customWidth="1"/>
    <col min="5" max="6" width="5.6640625" style="1" customWidth="1"/>
    <col min="7" max="7" width="5.44140625" style="1" customWidth="1"/>
    <col min="8" max="8" width="5.6640625" style="1" customWidth="1"/>
    <col min="9" max="16384" width="5.6640625" style="1"/>
  </cols>
  <sheetData>
    <row r="1" spans="2:100" ht="55.5" customHeight="1" x14ac:dyDescent="0.3">
      <c r="C1" s="144" t="s">
        <v>54</v>
      </c>
      <c r="D1" s="144"/>
      <c r="E1" s="144"/>
      <c r="F1" s="144"/>
      <c r="H1" s="141" t="s">
        <v>55</v>
      </c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78"/>
      <c r="AK1" s="43"/>
      <c r="AL1" s="43"/>
      <c r="AM1" s="43"/>
    </row>
    <row r="2" spans="2:100" ht="11.25" customHeight="1" x14ac:dyDescent="0.35">
      <c r="B2" s="83">
        <v>0.5</v>
      </c>
      <c r="I2" s="46"/>
      <c r="AK2" s="44"/>
      <c r="AL2" s="44"/>
      <c r="AM2" s="44"/>
    </row>
    <row r="3" spans="2:100" ht="30" customHeight="1" thickBot="1" x14ac:dyDescent="0.35">
      <c r="K3" s="41"/>
      <c r="AK3" s="44"/>
      <c r="AL3" s="44"/>
      <c r="AM3" s="44"/>
    </row>
    <row r="4" spans="2:100" ht="30" customHeight="1" thickBot="1" x14ac:dyDescent="0.35">
      <c r="C4" s="76" t="s">
        <v>56</v>
      </c>
      <c r="D4" s="76"/>
      <c r="E4" s="76"/>
      <c r="F4" s="82">
        <v>10</v>
      </c>
      <c r="K4" s="41"/>
      <c r="AK4" s="44"/>
      <c r="AL4" s="44"/>
      <c r="AM4" s="44"/>
    </row>
    <row r="5" spans="2:100" ht="30" customHeight="1" thickBot="1" x14ac:dyDescent="0.35">
      <c r="C5" s="76" t="s">
        <v>57</v>
      </c>
      <c r="D5" s="76"/>
      <c r="E5" s="76"/>
      <c r="F5" s="82">
        <v>5</v>
      </c>
      <c r="K5" s="41"/>
      <c r="AK5" s="44"/>
      <c r="AL5" s="44"/>
      <c r="AM5" s="44"/>
    </row>
    <row r="6" spans="2:100" ht="30" customHeight="1" x14ac:dyDescent="0.3">
      <c r="C6" s="76" t="s">
        <v>58</v>
      </c>
      <c r="D6" s="76"/>
      <c r="E6" s="76"/>
      <c r="F6" s="77">
        <f>F4*F5</f>
        <v>50</v>
      </c>
      <c r="AK6" s="44"/>
      <c r="AL6" s="44"/>
      <c r="AM6" s="44"/>
    </row>
    <row r="7" spans="2:100" ht="30" customHeight="1" x14ac:dyDescent="0.35">
      <c r="K7" s="41"/>
      <c r="M7" s="49">
        <f>F4</f>
        <v>10</v>
      </c>
      <c r="N7" s="1" t="s">
        <v>59</v>
      </c>
      <c r="AK7" s="44"/>
      <c r="AL7" s="44"/>
      <c r="AM7" s="44"/>
    </row>
    <row r="8" spans="2:100" ht="30" customHeight="1" x14ac:dyDescent="0.35">
      <c r="C8" s="143" t="s">
        <v>28</v>
      </c>
      <c r="D8" s="143"/>
      <c r="E8" s="143"/>
      <c r="F8" s="143"/>
      <c r="G8" s="18"/>
      <c r="H8" s="45">
        <f t="shared" ref="H8:Q17" si="0">IF( AND(
     COLUMN()-COLUMN($H$8)+1 &lt;= ROUNDUP($F$4/$B$2,0),
     ROW()-ROW($H$8)+1       &lt;= ROUNDUP($F$5/$B$2,0)
   ),
   1,
   0)</f>
        <v>1</v>
      </c>
      <c r="I8" s="45">
        <f t="shared" si="0"/>
        <v>1</v>
      </c>
      <c r="J8" s="45">
        <f t="shared" si="0"/>
        <v>1</v>
      </c>
      <c r="K8" s="45">
        <f t="shared" si="0"/>
        <v>1</v>
      </c>
      <c r="L8" s="45">
        <f t="shared" si="0"/>
        <v>1</v>
      </c>
      <c r="M8" s="45">
        <f t="shared" si="0"/>
        <v>1</v>
      </c>
      <c r="N8" s="45">
        <f t="shared" si="0"/>
        <v>1</v>
      </c>
      <c r="O8" s="45">
        <f t="shared" si="0"/>
        <v>1</v>
      </c>
      <c r="P8" s="45">
        <f t="shared" si="0"/>
        <v>1</v>
      </c>
      <c r="Q8" s="45">
        <f t="shared" si="0"/>
        <v>1</v>
      </c>
      <c r="R8" s="45">
        <f t="shared" ref="R8:AA17" si="1">IF( AND(
     COLUMN()-COLUMN($H$8)+1 &lt;= ROUNDUP($F$4/$B$2,0),
     ROW()-ROW($H$8)+1       &lt;= ROUNDUP($F$5/$B$2,0)
   ),
   1,
   0)</f>
        <v>1</v>
      </c>
      <c r="S8" s="45">
        <f t="shared" si="1"/>
        <v>1</v>
      </c>
      <c r="T8" s="45">
        <f t="shared" si="1"/>
        <v>1</v>
      </c>
      <c r="U8" s="45">
        <f t="shared" si="1"/>
        <v>1</v>
      </c>
      <c r="V8" s="45">
        <f t="shared" si="1"/>
        <v>1</v>
      </c>
      <c r="W8" s="45">
        <f t="shared" si="1"/>
        <v>1</v>
      </c>
      <c r="X8" s="45">
        <f t="shared" si="1"/>
        <v>1</v>
      </c>
      <c r="Y8" s="45">
        <f t="shared" si="1"/>
        <v>1</v>
      </c>
      <c r="Z8" s="45">
        <f t="shared" si="1"/>
        <v>1</v>
      </c>
      <c r="AA8" s="45">
        <f t="shared" si="1"/>
        <v>1</v>
      </c>
      <c r="AB8" s="45">
        <f t="shared" ref="AB8:AK17" si="2">IF( AND(
     COLUMN()-COLUMN($H$8)+1 &lt;= ROUNDUP($F$4/$B$2,0),
     ROW()-ROW($H$8)+1       &lt;= ROUNDUP($F$5/$B$2,0)
   ),
   1,
   0)</f>
        <v>0</v>
      </c>
      <c r="AC8" s="45">
        <f t="shared" si="2"/>
        <v>0</v>
      </c>
      <c r="AD8" s="45">
        <f t="shared" si="2"/>
        <v>0</v>
      </c>
      <c r="AE8" s="45">
        <f t="shared" si="2"/>
        <v>0</v>
      </c>
      <c r="AF8" s="45">
        <f t="shared" si="2"/>
        <v>0</v>
      </c>
      <c r="AG8" s="45">
        <f t="shared" si="2"/>
        <v>0</v>
      </c>
      <c r="AH8" s="45">
        <f t="shared" si="2"/>
        <v>0</v>
      </c>
      <c r="AI8" s="45">
        <f t="shared" si="2"/>
        <v>0</v>
      </c>
      <c r="AJ8" s="45">
        <f t="shared" si="2"/>
        <v>0</v>
      </c>
      <c r="AK8" s="45">
        <f t="shared" si="2"/>
        <v>0</v>
      </c>
      <c r="AL8" s="45">
        <f t="shared" ref="AL8:AU17" si="3">IF( AND(
     COLUMN()-COLUMN($H$8)+1 &lt;= ROUNDUP($F$4/$B$2,0),
     ROW()-ROW($H$8)+1       &lt;= ROUNDUP($F$5/$B$2,0)
   ),
   1,
   0)</f>
        <v>0</v>
      </c>
      <c r="AM8" s="45">
        <f t="shared" si="3"/>
        <v>0</v>
      </c>
      <c r="AN8" s="45">
        <f t="shared" si="3"/>
        <v>0</v>
      </c>
      <c r="AO8" s="45">
        <f t="shared" si="3"/>
        <v>0</v>
      </c>
      <c r="AP8" s="45">
        <f t="shared" si="3"/>
        <v>0</v>
      </c>
      <c r="AQ8" s="45">
        <f t="shared" si="3"/>
        <v>0</v>
      </c>
      <c r="AR8" s="45">
        <f t="shared" si="3"/>
        <v>0</v>
      </c>
      <c r="AS8" s="45">
        <f t="shared" si="3"/>
        <v>0</v>
      </c>
      <c r="AT8" s="45">
        <f t="shared" si="3"/>
        <v>0</v>
      </c>
      <c r="AU8" s="45">
        <f t="shared" si="3"/>
        <v>0</v>
      </c>
      <c r="AV8" s="45">
        <f t="shared" ref="AV8:BE17" si="4">IF( AND(
     COLUMN()-COLUMN($H$8)+1 &lt;= ROUNDUP($F$4/$B$2,0),
     ROW()-ROW($H$8)+1       &lt;= ROUNDUP($F$5/$B$2,0)
   ),
   1,
   0)</f>
        <v>0</v>
      </c>
      <c r="AW8" s="45">
        <f t="shared" si="4"/>
        <v>0</v>
      </c>
      <c r="AX8" s="45">
        <f t="shared" si="4"/>
        <v>0</v>
      </c>
      <c r="AY8" s="45">
        <f t="shared" si="4"/>
        <v>0</v>
      </c>
      <c r="AZ8" s="45">
        <f t="shared" si="4"/>
        <v>0</v>
      </c>
      <c r="BA8" s="45">
        <f t="shared" si="4"/>
        <v>0</v>
      </c>
      <c r="BB8" s="45">
        <f t="shared" si="4"/>
        <v>0</v>
      </c>
      <c r="BC8" s="45">
        <f t="shared" si="4"/>
        <v>0</v>
      </c>
      <c r="BD8" s="45">
        <f t="shared" si="4"/>
        <v>0</v>
      </c>
      <c r="BE8" s="45">
        <f t="shared" si="4"/>
        <v>0</v>
      </c>
      <c r="BF8" s="45">
        <f t="shared" ref="BF8:BO17" si="5">IF( AND(
     COLUMN()-COLUMN($H$8)+1 &lt;= ROUNDUP($F$4/$B$2,0),
     ROW()-ROW($H$8)+1       &lt;= ROUNDUP($F$5/$B$2,0)
   ),
   1,
   0)</f>
        <v>0</v>
      </c>
      <c r="BG8" s="45">
        <f t="shared" si="5"/>
        <v>0</v>
      </c>
      <c r="BH8" s="45">
        <f t="shared" si="5"/>
        <v>0</v>
      </c>
      <c r="BI8" s="45">
        <f t="shared" si="5"/>
        <v>0</v>
      </c>
      <c r="BJ8" s="45">
        <f t="shared" si="5"/>
        <v>0</v>
      </c>
      <c r="BK8" s="45">
        <f t="shared" si="5"/>
        <v>0</v>
      </c>
      <c r="BL8" s="45">
        <f t="shared" si="5"/>
        <v>0</v>
      </c>
      <c r="BM8" s="45">
        <f t="shared" si="5"/>
        <v>0</v>
      </c>
      <c r="BN8" s="45">
        <f t="shared" si="5"/>
        <v>0</v>
      </c>
      <c r="BO8" s="45">
        <f t="shared" si="5"/>
        <v>0</v>
      </c>
      <c r="BP8" s="45">
        <f t="shared" ref="BP8:BY17" si="6">IF( AND(
     COLUMN()-COLUMN($H$8)+1 &lt;= ROUNDUP($F$4/$B$2,0),
     ROW()-ROW($H$8)+1       &lt;= ROUNDUP($F$5/$B$2,0)
   ),
   1,
   0)</f>
        <v>0</v>
      </c>
      <c r="BQ8" s="45">
        <f t="shared" si="6"/>
        <v>0</v>
      </c>
      <c r="BR8" s="45">
        <f t="shared" si="6"/>
        <v>0</v>
      </c>
      <c r="BS8" s="45">
        <f t="shared" si="6"/>
        <v>0</v>
      </c>
      <c r="BT8" s="45">
        <f t="shared" si="6"/>
        <v>0</v>
      </c>
      <c r="BU8" s="45">
        <f t="shared" si="6"/>
        <v>0</v>
      </c>
      <c r="BV8" s="45">
        <f t="shared" si="6"/>
        <v>0</v>
      </c>
      <c r="BW8" s="45">
        <f t="shared" si="6"/>
        <v>0</v>
      </c>
      <c r="BX8" s="45">
        <f t="shared" si="6"/>
        <v>0</v>
      </c>
      <c r="BY8" s="45">
        <f t="shared" si="6"/>
        <v>0</v>
      </c>
      <c r="BZ8" s="45">
        <f t="shared" ref="BZ8:CI17" si="7">IF( AND(
     COLUMN()-COLUMN($H$8)+1 &lt;= ROUNDUP($F$4/$B$2,0),
     ROW()-ROW($H$8)+1       &lt;= ROUNDUP($F$5/$B$2,0)
   ),
   1,
   0)</f>
        <v>0</v>
      </c>
      <c r="CA8" s="45">
        <f t="shared" si="7"/>
        <v>0</v>
      </c>
      <c r="CB8" s="45">
        <f t="shared" si="7"/>
        <v>0</v>
      </c>
      <c r="CC8" s="45">
        <f t="shared" si="7"/>
        <v>0</v>
      </c>
      <c r="CD8" s="45">
        <f t="shared" si="7"/>
        <v>0</v>
      </c>
      <c r="CE8" s="45">
        <f t="shared" si="7"/>
        <v>0</v>
      </c>
      <c r="CF8" s="45">
        <f t="shared" si="7"/>
        <v>0</v>
      </c>
      <c r="CG8" s="45">
        <f t="shared" si="7"/>
        <v>0</v>
      </c>
      <c r="CH8" s="45">
        <f t="shared" si="7"/>
        <v>0</v>
      </c>
      <c r="CI8" s="45">
        <f t="shared" si="7"/>
        <v>0</v>
      </c>
      <c r="CJ8" s="45">
        <f t="shared" ref="CJ8:CV17" si="8">IF( AND(
     COLUMN()-COLUMN($H$8)+1 &lt;= ROUNDUP($F$4/$B$2,0),
     ROW()-ROW($H$8)+1       &lt;= ROUNDUP($F$5/$B$2,0)
   ),
   1,
   0)</f>
        <v>0</v>
      </c>
      <c r="CK8" s="45">
        <f t="shared" si="8"/>
        <v>0</v>
      </c>
      <c r="CL8" s="45">
        <f t="shared" si="8"/>
        <v>0</v>
      </c>
      <c r="CM8" s="45">
        <f t="shared" si="8"/>
        <v>0</v>
      </c>
      <c r="CN8" s="45">
        <f t="shared" si="8"/>
        <v>0</v>
      </c>
      <c r="CO8" s="45">
        <f t="shared" si="8"/>
        <v>0</v>
      </c>
      <c r="CP8" s="45">
        <f t="shared" si="8"/>
        <v>0</v>
      </c>
      <c r="CQ8" s="45">
        <f t="shared" si="8"/>
        <v>0</v>
      </c>
      <c r="CR8" s="45">
        <f t="shared" si="8"/>
        <v>0</v>
      </c>
      <c r="CS8" s="45">
        <f t="shared" si="8"/>
        <v>0</v>
      </c>
      <c r="CT8" s="45">
        <f t="shared" si="8"/>
        <v>0</v>
      </c>
      <c r="CU8" s="45">
        <f t="shared" si="8"/>
        <v>0</v>
      </c>
      <c r="CV8" s="45">
        <f t="shared" si="8"/>
        <v>0</v>
      </c>
    </row>
    <row r="9" spans="2:100" ht="30" customHeight="1" thickBot="1" x14ac:dyDescent="0.35">
      <c r="C9" s="146" t="str">
        <f>KÄRL!S12</f>
        <v/>
      </c>
      <c r="D9" s="146"/>
      <c r="E9" s="146"/>
      <c r="F9" s="146"/>
      <c r="H9" s="45">
        <f t="shared" si="0"/>
        <v>1</v>
      </c>
      <c r="I9" s="45">
        <f t="shared" si="0"/>
        <v>1</v>
      </c>
      <c r="J9" s="45">
        <f t="shared" si="0"/>
        <v>1</v>
      </c>
      <c r="K9" s="45">
        <f t="shared" si="0"/>
        <v>1</v>
      </c>
      <c r="L9" s="45">
        <f t="shared" si="0"/>
        <v>1</v>
      </c>
      <c r="M9" s="45">
        <f t="shared" si="0"/>
        <v>1</v>
      </c>
      <c r="N9" s="45">
        <f t="shared" si="0"/>
        <v>1</v>
      </c>
      <c r="O9" s="45">
        <f t="shared" si="0"/>
        <v>1</v>
      </c>
      <c r="P9" s="45">
        <f t="shared" si="0"/>
        <v>1</v>
      </c>
      <c r="Q9" s="45">
        <f t="shared" si="0"/>
        <v>1</v>
      </c>
      <c r="R9" s="45">
        <f t="shared" si="1"/>
        <v>1</v>
      </c>
      <c r="S9" s="45">
        <f t="shared" si="1"/>
        <v>1</v>
      </c>
      <c r="T9" s="45">
        <f t="shared" si="1"/>
        <v>1</v>
      </c>
      <c r="U9" s="45">
        <f t="shared" si="1"/>
        <v>1</v>
      </c>
      <c r="V9" s="45">
        <f t="shared" si="1"/>
        <v>1</v>
      </c>
      <c r="W9" s="45">
        <f t="shared" si="1"/>
        <v>1</v>
      </c>
      <c r="X9" s="45">
        <f t="shared" si="1"/>
        <v>1</v>
      </c>
      <c r="Y9" s="45">
        <f t="shared" si="1"/>
        <v>1</v>
      </c>
      <c r="Z9" s="45">
        <f t="shared" si="1"/>
        <v>1</v>
      </c>
      <c r="AA9" s="45">
        <f t="shared" si="1"/>
        <v>1</v>
      </c>
      <c r="AB9" s="45">
        <f t="shared" si="2"/>
        <v>0</v>
      </c>
      <c r="AC9" s="45">
        <f t="shared" si="2"/>
        <v>0</v>
      </c>
      <c r="AD9" s="45">
        <f t="shared" si="2"/>
        <v>0</v>
      </c>
      <c r="AE9" s="45">
        <f t="shared" si="2"/>
        <v>0</v>
      </c>
      <c r="AF9" s="45">
        <f t="shared" si="2"/>
        <v>0</v>
      </c>
      <c r="AG9" s="45">
        <f t="shared" si="2"/>
        <v>0</v>
      </c>
      <c r="AH9" s="45">
        <f t="shared" si="2"/>
        <v>0</v>
      </c>
      <c r="AI9" s="45">
        <f t="shared" si="2"/>
        <v>0</v>
      </c>
      <c r="AJ9" s="45">
        <f t="shared" si="2"/>
        <v>0</v>
      </c>
      <c r="AK9" s="45">
        <f t="shared" si="2"/>
        <v>0</v>
      </c>
      <c r="AL9" s="45">
        <f t="shared" si="3"/>
        <v>0</v>
      </c>
      <c r="AM9" s="45">
        <f t="shared" si="3"/>
        <v>0</v>
      </c>
      <c r="AN9" s="45">
        <f t="shared" si="3"/>
        <v>0</v>
      </c>
      <c r="AO9" s="45">
        <f t="shared" si="3"/>
        <v>0</v>
      </c>
      <c r="AP9" s="45">
        <f t="shared" si="3"/>
        <v>0</v>
      </c>
      <c r="AQ9" s="45">
        <f t="shared" si="3"/>
        <v>0</v>
      </c>
      <c r="AR9" s="45">
        <f t="shared" si="3"/>
        <v>0</v>
      </c>
      <c r="AS9" s="45">
        <f t="shared" si="3"/>
        <v>0</v>
      </c>
      <c r="AT9" s="45">
        <f t="shared" si="3"/>
        <v>0</v>
      </c>
      <c r="AU9" s="45">
        <f t="shared" si="3"/>
        <v>0</v>
      </c>
      <c r="AV9" s="45">
        <f t="shared" si="4"/>
        <v>0</v>
      </c>
      <c r="AW9" s="45">
        <f t="shared" si="4"/>
        <v>0</v>
      </c>
      <c r="AX9" s="45">
        <f t="shared" si="4"/>
        <v>0</v>
      </c>
      <c r="AY9" s="45">
        <f t="shared" si="4"/>
        <v>0</v>
      </c>
      <c r="AZ9" s="45">
        <f t="shared" si="4"/>
        <v>0</v>
      </c>
      <c r="BA9" s="45">
        <f t="shared" si="4"/>
        <v>0</v>
      </c>
      <c r="BB9" s="45">
        <f t="shared" si="4"/>
        <v>0</v>
      </c>
      <c r="BC9" s="45">
        <f t="shared" si="4"/>
        <v>0</v>
      </c>
      <c r="BD9" s="45">
        <f t="shared" si="4"/>
        <v>0</v>
      </c>
      <c r="BE9" s="45">
        <f t="shared" si="4"/>
        <v>0</v>
      </c>
      <c r="BF9" s="45">
        <f t="shared" si="5"/>
        <v>0</v>
      </c>
      <c r="BG9" s="45">
        <f t="shared" si="5"/>
        <v>0</v>
      </c>
      <c r="BH9" s="45">
        <f t="shared" si="5"/>
        <v>0</v>
      </c>
      <c r="BI9" s="45">
        <f t="shared" si="5"/>
        <v>0</v>
      </c>
      <c r="BJ9" s="45">
        <f t="shared" si="5"/>
        <v>0</v>
      </c>
      <c r="BK9" s="45">
        <f t="shared" si="5"/>
        <v>0</v>
      </c>
      <c r="BL9" s="45">
        <f t="shared" si="5"/>
        <v>0</v>
      </c>
      <c r="BM9" s="45">
        <f t="shared" si="5"/>
        <v>0</v>
      </c>
      <c r="BN9" s="45">
        <f t="shared" si="5"/>
        <v>0</v>
      </c>
      <c r="BO9" s="45">
        <f t="shared" si="5"/>
        <v>0</v>
      </c>
      <c r="BP9" s="45">
        <f t="shared" si="6"/>
        <v>0</v>
      </c>
      <c r="BQ9" s="45">
        <f t="shared" si="6"/>
        <v>0</v>
      </c>
      <c r="BR9" s="45">
        <f t="shared" si="6"/>
        <v>0</v>
      </c>
      <c r="BS9" s="45">
        <f t="shared" si="6"/>
        <v>0</v>
      </c>
      <c r="BT9" s="45">
        <f t="shared" si="6"/>
        <v>0</v>
      </c>
      <c r="BU9" s="45">
        <f t="shared" si="6"/>
        <v>0</v>
      </c>
      <c r="BV9" s="45">
        <f t="shared" si="6"/>
        <v>0</v>
      </c>
      <c r="BW9" s="45">
        <f t="shared" si="6"/>
        <v>0</v>
      </c>
      <c r="BX9" s="45">
        <f t="shared" si="6"/>
        <v>0</v>
      </c>
      <c r="BY9" s="45">
        <f t="shared" si="6"/>
        <v>0</v>
      </c>
      <c r="BZ9" s="45">
        <f t="shared" si="7"/>
        <v>0</v>
      </c>
      <c r="CA9" s="45">
        <f t="shared" si="7"/>
        <v>0</v>
      </c>
      <c r="CB9" s="45">
        <f t="shared" si="7"/>
        <v>0</v>
      </c>
      <c r="CC9" s="45">
        <f t="shared" si="7"/>
        <v>0</v>
      </c>
      <c r="CD9" s="45">
        <f t="shared" si="7"/>
        <v>0</v>
      </c>
      <c r="CE9" s="45">
        <f t="shared" si="7"/>
        <v>0</v>
      </c>
      <c r="CF9" s="45">
        <f t="shared" si="7"/>
        <v>0</v>
      </c>
      <c r="CG9" s="45">
        <f t="shared" si="7"/>
        <v>0</v>
      </c>
      <c r="CH9" s="45">
        <f t="shared" si="7"/>
        <v>0</v>
      </c>
      <c r="CI9" s="45">
        <f t="shared" si="7"/>
        <v>0</v>
      </c>
      <c r="CJ9" s="45">
        <f t="shared" si="8"/>
        <v>0</v>
      </c>
      <c r="CK9" s="45">
        <f t="shared" si="8"/>
        <v>0</v>
      </c>
      <c r="CL9" s="45">
        <f t="shared" si="8"/>
        <v>0</v>
      </c>
      <c r="CM9" s="45">
        <f t="shared" si="8"/>
        <v>0</v>
      </c>
      <c r="CN9" s="45">
        <f t="shared" si="8"/>
        <v>0</v>
      </c>
      <c r="CO9" s="45">
        <f t="shared" si="8"/>
        <v>0</v>
      </c>
      <c r="CP9" s="45">
        <f t="shared" si="8"/>
        <v>0</v>
      </c>
      <c r="CQ9" s="45">
        <f t="shared" si="8"/>
        <v>0</v>
      </c>
      <c r="CR9" s="45">
        <f t="shared" si="8"/>
        <v>0</v>
      </c>
      <c r="CS9" s="45">
        <f t="shared" si="8"/>
        <v>0</v>
      </c>
      <c r="CT9" s="45">
        <f t="shared" si="8"/>
        <v>0</v>
      </c>
      <c r="CU9" s="45">
        <f t="shared" si="8"/>
        <v>0</v>
      </c>
      <c r="CV9" s="45">
        <f t="shared" si="8"/>
        <v>0</v>
      </c>
    </row>
    <row r="10" spans="2:100" ht="30" customHeight="1" thickTop="1" x14ac:dyDescent="0.35">
      <c r="C10" s="148" t="s">
        <v>30</v>
      </c>
      <c r="D10" s="148"/>
      <c r="E10" s="148"/>
      <c r="F10" s="148"/>
      <c r="G10" s="47">
        <f>F5</f>
        <v>5</v>
      </c>
      <c r="H10" s="45">
        <f t="shared" si="0"/>
        <v>1</v>
      </c>
      <c r="I10" s="45">
        <f t="shared" si="0"/>
        <v>1</v>
      </c>
      <c r="J10" s="45">
        <f t="shared" si="0"/>
        <v>1</v>
      </c>
      <c r="K10" s="45">
        <f t="shared" si="0"/>
        <v>1</v>
      </c>
      <c r="L10" s="45">
        <f t="shared" si="0"/>
        <v>1</v>
      </c>
      <c r="M10" s="45">
        <f t="shared" si="0"/>
        <v>1</v>
      </c>
      <c r="N10" s="45">
        <f t="shared" si="0"/>
        <v>1</v>
      </c>
      <c r="O10" s="45">
        <f t="shared" si="0"/>
        <v>1</v>
      </c>
      <c r="P10" s="45">
        <f t="shared" si="0"/>
        <v>1</v>
      </c>
      <c r="Q10" s="45">
        <f t="shared" si="0"/>
        <v>1</v>
      </c>
      <c r="R10" s="45">
        <f t="shared" si="1"/>
        <v>1</v>
      </c>
      <c r="S10" s="45">
        <f t="shared" si="1"/>
        <v>1</v>
      </c>
      <c r="T10" s="45">
        <f t="shared" si="1"/>
        <v>1</v>
      </c>
      <c r="U10" s="45">
        <f t="shared" si="1"/>
        <v>1</v>
      </c>
      <c r="V10" s="45">
        <f t="shared" si="1"/>
        <v>1</v>
      </c>
      <c r="W10" s="45">
        <f t="shared" si="1"/>
        <v>1</v>
      </c>
      <c r="X10" s="45">
        <f t="shared" si="1"/>
        <v>1</v>
      </c>
      <c r="Y10" s="45">
        <f t="shared" si="1"/>
        <v>1</v>
      </c>
      <c r="Z10" s="45">
        <f t="shared" si="1"/>
        <v>1</v>
      </c>
      <c r="AA10" s="45">
        <f t="shared" si="1"/>
        <v>1</v>
      </c>
      <c r="AB10" s="45">
        <f t="shared" si="2"/>
        <v>0</v>
      </c>
      <c r="AC10" s="45">
        <f t="shared" si="2"/>
        <v>0</v>
      </c>
      <c r="AD10" s="45">
        <f t="shared" si="2"/>
        <v>0</v>
      </c>
      <c r="AE10" s="45">
        <f t="shared" si="2"/>
        <v>0</v>
      </c>
      <c r="AF10" s="45">
        <f t="shared" si="2"/>
        <v>0</v>
      </c>
      <c r="AG10" s="45">
        <f t="shared" si="2"/>
        <v>0</v>
      </c>
      <c r="AH10" s="45">
        <f t="shared" si="2"/>
        <v>0</v>
      </c>
      <c r="AI10" s="45">
        <f t="shared" si="2"/>
        <v>0</v>
      </c>
      <c r="AJ10" s="45">
        <f t="shared" si="2"/>
        <v>0</v>
      </c>
      <c r="AK10" s="45">
        <f t="shared" si="2"/>
        <v>0</v>
      </c>
      <c r="AL10" s="45">
        <f t="shared" si="3"/>
        <v>0</v>
      </c>
      <c r="AM10" s="45">
        <f t="shared" si="3"/>
        <v>0</v>
      </c>
      <c r="AN10" s="45">
        <f t="shared" si="3"/>
        <v>0</v>
      </c>
      <c r="AO10" s="45">
        <f t="shared" si="3"/>
        <v>0</v>
      </c>
      <c r="AP10" s="45">
        <f t="shared" si="3"/>
        <v>0</v>
      </c>
      <c r="AQ10" s="45">
        <f t="shared" si="3"/>
        <v>0</v>
      </c>
      <c r="AR10" s="45">
        <f t="shared" si="3"/>
        <v>0</v>
      </c>
      <c r="AS10" s="45">
        <f t="shared" si="3"/>
        <v>0</v>
      </c>
      <c r="AT10" s="45">
        <f t="shared" si="3"/>
        <v>0</v>
      </c>
      <c r="AU10" s="45">
        <f t="shared" si="3"/>
        <v>0</v>
      </c>
      <c r="AV10" s="45">
        <f t="shared" si="4"/>
        <v>0</v>
      </c>
      <c r="AW10" s="45">
        <f t="shared" si="4"/>
        <v>0</v>
      </c>
      <c r="AX10" s="45">
        <f t="shared" si="4"/>
        <v>0</v>
      </c>
      <c r="AY10" s="45">
        <f t="shared" si="4"/>
        <v>0</v>
      </c>
      <c r="AZ10" s="45">
        <f t="shared" si="4"/>
        <v>0</v>
      </c>
      <c r="BA10" s="45">
        <f t="shared" si="4"/>
        <v>0</v>
      </c>
      <c r="BB10" s="45">
        <f t="shared" si="4"/>
        <v>0</v>
      </c>
      <c r="BC10" s="45">
        <f t="shared" si="4"/>
        <v>0</v>
      </c>
      <c r="BD10" s="45">
        <f t="shared" si="4"/>
        <v>0</v>
      </c>
      <c r="BE10" s="45">
        <f t="shared" si="4"/>
        <v>0</v>
      </c>
      <c r="BF10" s="45">
        <f t="shared" si="5"/>
        <v>0</v>
      </c>
      <c r="BG10" s="45">
        <f t="shared" si="5"/>
        <v>0</v>
      </c>
      <c r="BH10" s="45">
        <f t="shared" si="5"/>
        <v>0</v>
      </c>
      <c r="BI10" s="45">
        <f t="shared" si="5"/>
        <v>0</v>
      </c>
      <c r="BJ10" s="45">
        <f t="shared" si="5"/>
        <v>0</v>
      </c>
      <c r="BK10" s="45">
        <f t="shared" si="5"/>
        <v>0</v>
      </c>
      <c r="BL10" s="45">
        <f t="shared" si="5"/>
        <v>0</v>
      </c>
      <c r="BM10" s="45">
        <f t="shared" si="5"/>
        <v>0</v>
      </c>
      <c r="BN10" s="45">
        <f t="shared" si="5"/>
        <v>0</v>
      </c>
      <c r="BO10" s="45">
        <f t="shared" si="5"/>
        <v>0</v>
      </c>
      <c r="BP10" s="45">
        <f t="shared" si="6"/>
        <v>0</v>
      </c>
      <c r="BQ10" s="45">
        <f t="shared" si="6"/>
        <v>0</v>
      </c>
      <c r="BR10" s="45">
        <f t="shared" si="6"/>
        <v>0</v>
      </c>
      <c r="BS10" s="45">
        <f t="shared" si="6"/>
        <v>0</v>
      </c>
      <c r="BT10" s="45">
        <f t="shared" si="6"/>
        <v>0</v>
      </c>
      <c r="BU10" s="45">
        <f t="shared" si="6"/>
        <v>0</v>
      </c>
      <c r="BV10" s="45">
        <f t="shared" si="6"/>
        <v>0</v>
      </c>
      <c r="BW10" s="45">
        <f t="shared" si="6"/>
        <v>0</v>
      </c>
      <c r="BX10" s="45">
        <f t="shared" si="6"/>
        <v>0</v>
      </c>
      <c r="BY10" s="45">
        <f t="shared" si="6"/>
        <v>0</v>
      </c>
      <c r="BZ10" s="45">
        <f t="shared" si="7"/>
        <v>0</v>
      </c>
      <c r="CA10" s="45">
        <f t="shared" si="7"/>
        <v>0</v>
      </c>
      <c r="CB10" s="45">
        <f t="shared" si="7"/>
        <v>0</v>
      </c>
      <c r="CC10" s="45">
        <f t="shared" si="7"/>
        <v>0</v>
      </c>
      <c r="CD10" s="45">
        <f t="shared" si="7"/>
        <v>0</v>
      </c>
      <c r="CE10" s="45">
        <f t="shared" si="7"/>
        <v>0</v>
      </c>
      <c r="CF10" s="45">
        <f t="shared" si="7"/>
        <v>0</v>
      </c>
      <c r="CG10" s="45">
        <f t="shared" si="7"/>
        <v>0</v>
      </c>
      <c r="CH10" s="45">
        <f t="shared" si="7"/>
        <v>0</v>
      </c>
      <c r="CI10" s="45">
        <f t="shared" si="7"/>
        <v>0</v>
      </c>
      <c r="CJ10" s="45">
        <f t="shared" si="8"/>
        <v>0</v>
      </c>
      <c r="CK10" s="45">
        <f t="shared" si="8"/>
        <v>0</v>
      </c>
      <c r="CL10" s="45">
        <f t="shared" si="8"/>
        <v>0</v>
      </c>
      <c r="CM10" s="45">
        <f t="shared" si="8"/>
        <v>0</v>
      </c>
      <c r="CN10" s="45">
        <f t="shared" si="8"/>
        <v>0</v>
      </c>
      <c r="CO10" s="45">
        <f t="shared" si="8"/>
        <v>0</v>
      </c>
      <c r="CP10" s="45">
        <f t="shared" si="8"/>
        <v>0</v>
      </c>
      <c r="CQ10" s="45">
        <f t="shared" si="8"/>
        <v>0</v>
      </c>
      <c r="CR10" s="45">
        <f t="shared" si="8"/>
        <v>0</v>
      </c>
      <c r="CS10" s="45">
        <f t="shared" si="8"/>
        <v>0</v>
      </c>
      <c r="CT10" s="45">
        <f t="shared" si="8"/>
        <v>0</v>
      </c>
      <c r="CU10" s="45">
        <f t="shared" si="8"/>
        <v>0</v>
      </c>
      <c r="CV10" s="45">
        <f t="shared" si="8"/>
        <v>0</v>
      </c>
    </row>
    <row r="11" spans="2:100" ht="30" customHeight="1" x14ac:dyDescent="0.3">
      <c r="C11" s="147" t="str">
        <f>KÄRL!S13</f>
        <v/>
      </c>
      <c r="D11" s="147"/>
      <c r="E11" s="147"/>
      <c r="F11" s="147"/>
      <c r="G11" s="48" t="s">
        <v>59</v>
      </c>
      <c r="H11" s="45">
        <f t="shared" si="0"/>
        <v>1</v>
      </c>
      <c r="I11" s="45">
        <f t="shared" si="0"/>
        <v>1</v>
      </c>
      <c r="J11" s="45">
        <f t="shared" si="0"/>
        <v>1</v>
      </c>
      <c r="K11" s="45">
        <f t="shared" si="0"/>
        <v>1</v>
      </c>
      <c r="L11" s="45">
        <f t="shared" si="0"/>
        <v>1</v>
      </c>
      <c r="M11" s="45">
        <f t="shared" si="0"/>
        <v>1</v>
      </c>
      <c r="N11" s="45">
        <f t="shared" si="0"/>
        <v>1</v>
      </c>
      <c r="O11" s="45">
        <f t="shared" si="0"/>
        <v>1</v>
      </c>
      <c r="P11" s="45">
        <f t="shared" si="0"/>
        <v>1</v>
      </c>
      <c r="Q11" s="45">
        <f t="shared" si="0"/>
        <v>1</v>
      </c>
      <c r="R11" s="45">
        <f t="shared" si="1"/>
        <v>1</v>
      </c>
      <c r="S11" s="45">
        <f t="shared" si="1"/>
        <v>1</v>
      </c>
      <c r="T11" s="45">
        <f t="shared" si="1"/>
        <v>1</v>
      </c>
      <c r="U11" s="45">
        <f t="shared" si="1"/>
        <v>1</v>
      </c>
      <c r="V11" s="45">
        <f t="shared" si="1"/>
        <v>1</v>
      </c>
      <c r="W11" s="45">
        <f t="shared" si="1"/>
        <v>1</v>
      </c>
      <c r="X11" s="45">
        <f t="shared" si="1"/>
        <v>1</v>
      </c>
      <c r="Y11" s="45">
        <f t="shared" si="1"/>
        <v>1</v>
      </c>
      <c r="Z11" s="45">
        <f t="shared" si="1"/>
        <v>1</v>
      </c>
      <c r="AA11" s="45">
        <f t="shared" si="1"/>
        <v>1</v>
      </c>
      <c r="AB11" s="45">
        <f t="shared" si="2"/>
        <v>0</v>
      </c>
      <c r="AC11" s="45">
        <f t="shared" si="2"/>
        <v>0</v>
      </c>
      <c r="AD11" s="45">
        <f t="shared" si="2"/>
        <v>0</v>
      </c>
      <c r="AE11" s="45">
        <f t="shared" si="2"/>
        <v>0</v>
      </c>
      <c r="AF11" s="45">
        <f t="shared" si="2"/>
        <v>0</v>
      </c>
      <c r="AG11" s="45">
        <f t="shared" si="2"/>
        <v>0</v>
      </c>
      <c r="AH11" s="45">
        <f t="shared" si="2"/>
        <v>0</v>
      </c>
      <c r="AI11" s="45">
        <f t="shared" si="2"/>
        <v>0</v>
      </c>
      <c r="AJ11" s="45">
        <f t="shared" si="2"/>
        <v>0</v>
      </c>
      <c r="AK11" s="45">
        <f t="shared" si="2"/>
        <v>0</v>
      </c>
      <c r="AL11" s="45">
        <f t="shared" si="3"/>
        <v>0</v>
      </c>
      <c r="AM11" s="45">
        <f t="shared" si="3"/>
        <v>0</v>
      </c>
      <c r="AN11" s="45">
        <f t="shared" si="3"/>
        <v>0</v>
      </c>
      <c r="AO11" s="45">
        <f t="shared" si="3"/>
        <v>0</v>
      </c>
      <c r="AP11" s="45">
        <f t="shared" si="3"/>
        <v>0</v>
      </c>
      <c r="AQ11" s="45">
        <f t="shared" si="3"/>
        <v>0</v>
      </c>
      <c r="AR11" s="45">
        <f t="shared" si="3"/>
        <v>0</v>
      </c>
      <c r="AS11" s="45">
        <f t="shared" si="3"/>
        <v>0</v>
      </c>
      <c r="AT11" s="45">
        <f t="shared" si="3"/>
        <v>0</v>
      </c>
      <c r="AU11" s="45">
        <f t="shared" si="3"/>
        <v>0</v>
      </c>
      <c r="AV11" s="45">
        <f t="shared" si="4"/>
        <v>0</v>
      </c>
      <c r="AW11" s="45">
        <f t="shared" si="4"/>
        <v>0</v>
      </c>
      <c r="AX11" s="45">
        <f t="shared" si="4"/>
        <v>0</v>
      </c>
      <c r="AY11" s="45">
        <f t="shared" si="4"/>
        <v>0</v>
      </c>
      <c r="AZ11" s="45">
        <f t="shared" si="4"/>
        <v>0</v>
      </c>
      <c r="BA11" s="45">
        <f t="shared" si="4"/>
        <v>0</v>
      </c>
      <c r="BB11" s="45">
        <f t="shared" si="4"/>
        <v>0</v>
      </c>
      <c r="BC11" s="45">
        <f t="shared" si="4"/>
        <v>0</v>
      </c>
      <c r="BD11" s="45">
        <f t="shared" si="4"/>
        <v>0</v>
      </c>
      <c r="BE11" s="45">
        <f t="shared" si="4"/>
        <v>0</v>
      </c>
      <c r="BF11" s="45">
        <f t="shared" si="5"/>
        <v>0</v>
      </c>
      <c r="BG11" s="45">
        <f t="shared" si="5"/>
        <v>0</v>
      </c>
      <c r="BH11" s="45">
        <f t="shared" si="5"/>
        <v>0</v>
      </c>
      <c r="BI11" s="45">
        <f t="shared" si="5"/>
        <v>0</v>
      </c>
      <c r="BJ11" s="45">
        <f t="shared" si="5"/>
        <v>0</v>
      </c>
      <c r="BK11" s="45">
        <f t="shared" si="5"/>
        <v>0</v>
      </c>
      <c r="BL11" s="45">
        <f t="shared" si="5"/>
        <v>0</v>
      </c>
      <c r="BM11" s="45">
        <f t="shared" si="5"/>
        <v>0</v>
      </c>
      <c r="BN11" s="45">
        <f t="shared" si="5"/>
        <v>0</v>
      </c>
      <c r="BO11" s="45">
        <f t="shared" si="5"/>
        <v>0</v>
      </c>
      <c r="BP11" s="45">
        <f t="shared" si="6"/>
        <v>0</v>
      </c>
      <c r="BQ11" s="45">
        <f t="shared" si="6"/>
        <v>0</v>
      </c>
      <c r="BR11" s="45">
        <f t="shared" si="6"/>
        <v>0</v>
      </c>
      <c r="BS11" s="45">
        <f t="shared" si="6"/>
        <v>0</v>
      </c>
      <c r="BT11" s="45">
        <f t="shared" si="6"/>
        <v>0</v>
      </c>
      <c r="BU11" s="45">
        <f t="shared" si="6"/>
        <v>0</v>
      </c>
      <c r="BV11" s="45">
        <f t="shared" si="6"/>
        <v>0</v>
      </c>
      <c r="BW11" s="45">
        <f t="shared" si="6"/>
        <v>0</v>
      </c>
      <c r="BX11" s="45">
        <f t="shared" si="6"/>
        <v>0</v>
      </c>
      <c r="BY11" s="45">
        <f t="shared" si="6"/>
        <v>0</v>
      </c>
      <c r="BZ11" s="45">
        <f t="shared" si="7"/>
        <v>0</v>
      </c>
      <c r="CA11" s="45">
        <f t="shared" si="7"/>
        <v>0</v>
      </c>
      <c r="CB11" s="45">
        <f t="shared" si="7"/>
        <v>0</v>
      </c>
      <c r="CC11" s="45">
        <f t="shared" si="7"/>
        <v>0</v>
      </c>
      <c r="CD11" s="45">
        <f t="shared" si="7"/>
        <v>0</v>
      </c>
      <c r="CE11" s="45">
        <f t="shared" si="7"/>
        <v>0</v>
      </c>
      <c r="CF11" s="45">
        <f t="shared" si="7"/>
        <v>0</v>
      </c>
      <c r="CG11" s="45">
        <f t="shared" si="7"/>
        <v>0</v>
      </c>
      <c r="CH11" s="45">
        <f t="shared" si="7"/>
        <v>0</v>
      </c>
      <c r="CI11" s="45">
        <f t="shared" si="7"/>
        <v>0</v>
      </c>
      <c r="CJ11" s="45">
        <f t="shared" si="8"/>
        <v>0</v>
      </c>
      <c r="CK11" s="45">
        <f t="shared" si="8"/>
        <v>0</v>
      </c>
      <c r="CL11" s="45">
        <f t="shared" si="8"/>
        <v>0</v>
      </c>
      <c r="CM11" s="45">
        <f t="shared" si="8"/>
        <v>0</v>
      </c>
      <c r="CN11" s="45">
        <f t="shared" si="8"/>
        <v>0</v>
      </c>
      <c r="CO11" s="45">
        <f t="shared" si="8"/>
        <v>0</v>
      </c>
      <c r="CP11" s="45">
        <f t="shared" si="8"/>
        <v>0</v>
      </c>
      <c r="CQ11" s="45">
        <f t="shared" si="8"/>
        <v>0</v>
      </c>
      <c r="CR11" s="45">
        <f t="shared" si="8"/>
        <v>0</v>
      </c>
      <c r="CS11" s="45">
        <f t="shared" si="8"/>
        <v>0</v>
      </c>
      <c r="CT11" s="45">
        <f t="shared" si="8"/>
        <v>0</v>
      </c>
      <c r="CU11" s="45">
        <f t="shared" si="8"/>
        <v>0</v>
      </c>
      <c r="CV11" s="45">
        <f t="shared" si="8"/>
        <v>0</v>
      </c>
    </row>
    <row r="12" spans="2:100" ht="30" customHeight="1" x14ac:dyDescent="0.3">
      <c r="C12" s="149" t="s">
        <v>60</v>
      </c>
      <c r="D12" s="149"/>
      <c r="E12" s="149"/>
      <c r="F12" s="149"/>
      <c r="H12" s="45">
        <f t="shared" si="0"/>
        <v>1</v>
      </c>
      <c r="I12" s="45">
        <f t="shared" si="0"/>
        <v>1</v>
      </c>
      <c r="J12" s="45">
        <f t="shared" si="0"/>
        <v>1</v>
      </c>
      <c r="K12" s="45">
        <f t="shared" si="0"/>
        <v>1</v>
      </c>
      <c r="L12" s="45">
        <f t="shared" si="0"/>
        <v>1</v>
      </c>
      <c r="M12" s="45">
        <f t="shared" si="0"/>
        <v>1</v>
      </c>
      <c r="N12" s="45">
        <f t="shared" si="0"/>
        <v>1</v>
      </c>
      <c r="O12" s="45">
        <f t="shared" si="0"/>
        <v>1</v>
      </c>
      <c r="P12" s="45">
        <f t="shared" si="0"/>
        <v>1</v>
      </c>
      <c r="Q12" s="45">
        <f t="shared" si="0"/>
        <v>1</v>
      </c>
      <c r="R12" s="45">
        <f t="shared" si="1"/>
        <v>1</v>
      </c>
      <c r="S12" s="45">
        <f t="shared" si="1"/>
        <v>1</v>
      </c>
      <c r="T12" s="45">
        <f t="shared" si="1"/>
        <v>1</v>
      </c>
      <c r="U12" s="45">
        <f t="shared" si="1"/>
        <v>1</v>
      </c>
      <c r="V12" s="45">
        <f t="shared" si="1"/>
        <v>1</v>
      </c>
      <c r="W12" s="45">
        <f t="shared" si="1"/>
        <v>1</v>
      </c>
      <c r="X12" s="45">
        <f t="shared" si="1"/>
        <v>1</v>
      </c>
      <c r="Y12" s="45">
        <f t="shared" si="1"/>
        <v>1</v>
      </c>
      <c r="Z12" s="45">
        <f t="shared" si="1"/>
        <v>1</v>
      </c>
      <c r="AA12" s="45">
        <f t="shared" si="1"/>
        <v>1</v>
      </c>
      <c r="AB12" s="45">
        <f t="shared" si="2"/>
        <v>0</v>
      </c>
      <c r="AC12" s="45">
        <f t="shared" si="2"/>
        <v>0</v>
      </c>
      <c r="AD12" s="45">
        <f t="shared" si="2"/>
        <v>0</v>
      </c>
      <c r="AE12" s="45">
        <f t="shared" si="2"/>
        <v>0</v>
      </c>
      <c r="AF12" s="45">
        <f t="shared" si="2"/>
        <v>0</v>
      </c>
      <c r="AG12" s="45">
        <f t="shared" si="2"/>
        <v>0</v>
      </c>
      <c r="AH12" s="45">
        <f t="shared" si="2"/>
        <v>0</v>
      </c>
      <c r="AI12" s="45">
        <f t="shared" si="2"/>
        <v>0</v>
      </c>
      <c r="AJ12" s="45">
        <f t="shared" si="2"/>
        <v>0</v>
      </c>
      <c r="AK12" s="45">
        <f t="shared" si="2"/>
        <v>0</v>
      </c>
      <c r="AL12" s="45">
        <f t="shared" si="3"/>
        <v>0</v>
      </c>
      <c r="AM12" s="45">
        <f t="shared" si="3"/>
        <v>0</v>
      </c>
      <c r="AN12" s="45">
        <f t="shared" si="3"/>
        <v>0</v>
      </c>
      <c r="AO12" s="45">
        <f t="shared" si="3"/>
        <v>0</v>
      </c>
      <c r="AP12" s="45">
        <f t="shared" si="3"/>
        <v>0</v>
      </c>
      <c r="AQ12" s="45">
        <f t="shared" si="3"/>
        <v>0</v>
      </c>
      <c r="AR12" s="45">
        <f t="shared" si="3"/>
        <v>0</v>
      </c>
      <c r="AS12" s="45">
        <f t="shared" si="3"/>
        <v>0</v>
      </c>
      <c r="AT12" s="45">
        <f t="shared" si="3"/>
        <v>0</v>
      </c>
      <c r="AU12" s="45">
        <f t="shared" si="3"/>
        <v>0</v>
      </c>
      <c r="AV12" s="45">
        <f t="shared" si="4"/>
        <v>0</v>
      </c>
      <c r="AW12" s="45">
        <f t="shared" si="4"/>
        <v>0</v>
      </c>
      <c r="AX12" s="45">
        <f t="shared" si="4"/>
        <v>0</v>
      </c>
      <c r="AY12" s="45">
        <f t="shared" si="4"/>
        <v>0</v>
      </c>
      <c r="AZ12" s="45">
        <f t="shared" si="4"/>
        <v>0</v>
      </c>
      <c r="BA12" s="45">
        <f t="shared" si="4"/>
        <v>0</v>
      </c>
      <c r="BB12" s="45">
        <f t="shared" si="4"/>
        <v>0</v>
      </c>
      <c r="BC12" s="45">
        <f t="shared" si="4"/>
        <v>0</v>
      </c>
      <c r="BD12" s="45">
        <f t="shared" si="4"/>
        <v>0</v>
      </c>
      <c r="BE12" s="45">
        <f t="shared" si="4"/>
        <v>0</v>
      </c>
      <c r="BF12" s="45">
        <f t="shared" si="5"/>
        <v>0</v>
      </c>
      <c r="BG12" s="45">
        <f t="shared" si="5"/>
        <v>0</v>
      </c>
      <c r="BH12" s="45">
        <f t="shared" si="5"/>
        <v>0</v>
      </c>
      <c r="BI12" s="45">
        <f t="shared" si="5"/>
        <v>0</v>
      </c>
      <c r="BJ12" s="45">
        <f t="shared" si="5"/>
        <v>0</v>
      </c>
      <c r="BK12" s="45">
        <f t="shared" si="5"/>
        <v>0</v>
      </c>
      <c r="BL12" s="45">
        <f t="shared" si="5"/>
        <v>0</v>
      </c>
      <c r="BM12" s="45">
        <f t="shared" si="5"/>
        <v>0</v>
      </c>
      <c r="BN12" s="45">
        <f t="shared" si="5"/>
        <v>0</v>
      </c>
      <c r="BO12" s="45">
        <f t="shared" si="5"/>
        <v>0</v>
      </c>
      <c r="BP12" s="45">
        <f t="shared" si="6"/>
        <v>0</v>
      </c>
      <c r="BQ12" s="45">
        <f t="shared" si="6"/>
        <v>0</v>
      </c>
      <c r="BR12" s="45">
        <f t="shared" si="6"/>
        <v>0</v>
      </c>
      <c r="BS12" s="45">
        <f t="shared" si="6"/>
        <v>0</v>
      </c>
      <c r="BT12" s="45">
        <f t="shared" si="6"/>
        <v>0</v>
      </c>
      <c r="BU12" s="45">
        <f t="shared" si="6"/>
        <v>0</v>
      </c>
      <c r="BV12" s="45">
        <f t="shared" si="6"/>
        <v>0</v>
      </c>
      <c r="BW12" s="45">
        <f t="shared" si="6"/>
        <v>0</v>
      </c>
      <c r="BX12" s="45">
        <f t="shared" si="6"/>
        <v>0</v>
      </c>
      <c r="BY12" s="45">
        <f t="shared" si="6"/>
        <v>0</v>
      </c>
      <c r="BZ12" s="45">
        <f t="shared" si="7"/>
        <v>0</v>
      </c>
      <c r="CA12" s="45">
        <f t="shared" si="7"/>
        <v>0</v>
      </c>
      <c r="CB12" s="45">
        <f t="shared" si="7"/>
        <v>0</v>
      </c>
      <c r="CC12" s="45">
        <f t="shared" si="7"/>
        <v>0</v>
      </c>
      <c r="CD12" s="45">
        <f t="shared" si="7"/>
        <v>0</v>
      </c>
      <c r="CE12" s="45">
        <f t="shared" si="7"/>
        <v>0</v>
      </c>
      <c r="CF12" s="45">
        <f t="shared" si="7"/>
        <v>0</v>
      </c>
      <c r="CG12" s="45">
        <f t="shared" si="7"/>
        <v>0</v>
      </c>
      <c r="CH12" s="45">
        <f t="shared" si="7"/>
        <v>0</v>
      </c>
      <c r="CI12" s="45">
        <f t="shared" si="7"/>
        <v>0</v>
      </c>
      <c r="CJ12" s="45">
        <f t="shared" si="8"/>
        <v>0</v>
      </c>
      <c r="CK12" s="45">
        <f t="shared" si="8"/>
        <v>0</v>
      </c>
      <c r="CL12" s="45">
        <f t="shared" si="8"/>
        <v>0</v>
      </c>
      <c r="CM12" s="45">
        <f t="shared" si="8"/>
        <v>0</v>
      </c>
      <c r="CN12" s="45">
        <f t="shared" si="8"/>
        <v>0</v>
      </c>
      <c r="CO12" s="45">
        <f t="shared" si="8"/>
        <v>0</v>
      </c>
      <c r="CP12" s="45">
        <f t="shared" si="8"/>
        <v>0</v>
      </c>
      <c r="CQ12" s="45">
        <f t="shared" si="8"/>
        <v>0</v>
      </c>
      <c r="CR12" s="45">
        <f t="shared" si="8"/>
        <v>0</v>
      </c>
      <c r="CS12" s="45">
        <f t="shared" si="8"/>
        <v>0</v>
      </c>
      <c r="CT12" s="45">
        <f t="shared" si="8"/>
        <v>0</v>
      </c>
      <c r="CU12" s="45">
        <f t="shared" si="8"/>
        <v>0</v>
      </c>
      <c r="CV12" s="45">
        <f t="shared" si="8"/>
        <v>0</v>
      </c>
    </row>
    <row r="13" spans="2:100" ht="30" customHeight="1" thickBot="1" x14ac:dyDescent="0.35">
      <c r="C13" s="145" t="str">
        <f>KÄRL!S16</f>
        <v>2 st 660 L</v>
      </c>
      <c r="D13" s="145"/>
      <c r="E13" s="145"/>
      <c r="F13" s="145"/>
      <c r="H13" s="45">
        <f t="shared" si="0"/>
        <v>1</v>
      </c>
      <c r="I13" s="45">
        <f t="shared" si="0"/>
        <v>1</v>
      </c>
      <c r="J13" s="45">
        <f t="shared" si="0"/>
        <v>1</v>
      </c>
      <c r="K13" s="45">
        <f t="shared" si="0"/>
        <v>1</v>
      </c>
      <c r="L13" s="45">
        <f t="shared" si="0"/>
        <v>1</v>
      </c>
      <c r="M13" s="45">
        <f t="shared" si="0"/>
        <v>1</v>
      </c>
      <c r="N13" s="45">
        <f t="shared" si="0"/>
        <v>1</v>
      </c>
      <c r="O13" s="45">
        <f t="shared" si="0"/>
        <v>1</v>
      </c>
      <c r="P13" s="45">
        <f t="shared" si="0"/>
        <v>1</v>
      </c>
      <c r="Q13" s="45">
        <f t="shared" si="0"/>
        <v>1</v>
      </c>
      <c r="R13" s="45">
        <f t="shared" si="1"/>
        <v>1</v>
      </c>
      <c r="S13" s="45">
        <f t="shared" si="1"/>
        <v>1</v>
      </c>
      <c r="T13" s="45">
        <f t="shared" si="1"/>
        <v>1</v>
      </c>
      <c r="U13" s="45">
        <f t="shared" si="1"/>
        <v>1</v>
      </c>
      <c r="V13" s="45">
        <f t="shared" si="1"/>
        <v>1</v>
      </c>
      <c r="W13" s="45">
        <f t="shared" si="1"/>
        <v>1</v>
      </c>
      <c r="X13" s="45">
        <f t="shared" si="1"/>
        <v>1</v>
      </c>
      <c r="Y13" s="45">
        <f t="shared" si="1"/>
        <v>1</v>
      </c>
      <c r="Z13" s="45">
        <f t="shared" si="1"/>
        <v>1</v>
      </c>
      <c r="AA13" s="45">
        <f t="shared" si="1"/>
        <v>1</v>
      </c>
      <c r="AB13" s="45">
        <f t="shared" si="2"/>
        <v>0</v>
      </c>
      <c r="AC13" s="45">
        <f t="shared" si="2"/>
        <v>0</v>
      </c>
      <c r="AD13" s="45">
        <f t="shared" si="2"/>
        <v>0</v>
      </c>
      <c r="AE13" s="45">
        <f t="shared" si="2"/>
        <v>0</v>
      </c>
      <c r="AF13" s="45">
        <f t="shared" si="2"/>
        <v>0</v>
      </c>
      <c r="AG13" s="45">
        <f t="shared" si="2"/>
        <v>0</v>
      </c>
      <c r="AH13" s="45">
        <f t="shared" si="2"/>
        <v>0</v>
      </c>
      <c r="AI13" s="45">
        <f t="shared" si="2"/>
        <v>0</v>
      </c>
      <c r="AJ13" s="45">
        <f t="shared" si="2"/>
        <v>0</v>
      </c>
      <c r="AK13" s="45">
        <f t="shared" si="2"/>
        <v>0</v>
      </c>
      <c r="AL13" s="45">
        <f t="shared" si="3"/>
        <v>0</v>
      </c>
      <c r="AM13" s="45">
        <f t="shared" si="3"/>
        <v>0</v>
      </c>
      <c r="AN13" s="45">
        <f t="shared" si="3"/>
        <v>0</v>
      </c>
      <c r="AO13" s="45">
        <f t="shared" si="3"/>
        <v>0</v>
      </c>
      <c r="AP13" s="45">
        <f t="shared" si="3"/>
        <v>0</v>
      </c>
      <c r="AQ13" s="45">
        <f t="shared" si="3"/>
        <v>0</v>
      </c>
      <c r="AR13" s="45">
        <f t="shared" si="3"/>
        <v>0</v>
      </c>
      <c r="AS13" s="45">
        <f t="shared" si="3"/>
        <v>0</v>
      </c>
      <c r="AT13" s="45">
        <f t="shared" si="3"/>
        <v>0</v>
      </c>
      <c r="AU13" s="45">
        <f t="shared" si="3"/>
        <v>0</v>
      </c>
      <c r="AV13" s="45">
        <f t="shared" si="4"/>
        <v>0</v>
      </c>
      <c r="AW13" s="45">
        <f t="shared" si="4"/>
        <v>0</v>
      </c>
      <c r="AX13" s="45">
        <f t="shared" si="4"/>
        <v>0</v>
      </c>
      <c r="AY13" s="45">
        <f t="shared" si="4"/>
        <v>0</v>
      </c>
      <c r="AZ13" s="45">
        <f t="shared" si="4"/>
        <v>0</v>
      </c>
      <c r="BA13" s="45">
        <f t="shared" si="4"/>
        <v>0</v>
      </c>
      <c r="BB13" s="45">
        <f t="shared" si="4"/>
        <v>0</v>
      </c>
      <c r="BC13" s="45">
        <f t="shared" si="4"/>
        <v>0</v>
      </c>
      <c r="BD13" s="45">
        <f t="shared" si="4"/>
        <v>0</v>
      </c>
      <c r="BE13" s="45">
        <f t="shared" si="4"/>
        <v>0</v>
      </c>
      <c r="BF13" s="45">
        <f t="shared" si="5"/>
        <v>0</v>
      </c>
      <c r="BG13" s="45">
        <f t="shared" si="5"/>
        <v>0</v>
      </c>
      <c r="BH13" s="45">
        <f t="shared" si="5"/>
        <v>0</v>
      </c>
      <c r="BI13" s="45">
        <f t="shared" si="5"/>
        <v>0</v>
      </c>
      <c r="BJ13" s="45">
        <f t="shared" si="5"/>
        <v>0</v>
      </c>
      <c r="BK13" s="45">
        <f t="shared" si="5"/>
        <v>0</v>
      </c>
      <c r="BL13" s="45">
        <f t="shared" si="5"/>
        <v>0</v>
      </c>
      <c r="BM13" s="45">
        <f t="shared" si="5"/>
        <v>0</v>
      </c>
      <c r="BN13" s="45">
        <f t="shared" si="5"/>
        <v>0</v>
      </c>
      <c r="BO13" s="45">
        <f t="shared" si="5"/>
        <v>0</v>
      </c>
      <c r="BP13" s="45">
        <f t="shared" si="6"/>
        <v>0</v>
      </c>
      <c r="BQ13" s="45">
        <f t="shared" si="6"/>
        <v>0</v>
      </c>
      <c r="BR13" s="45">
        <f t="shared" si="6"/>
        <v>0</v>
      </c>
      <c r="BS13" s="45">
        <f t="shared" si="6"/>
        <v>0</v>
      </c>
      <c r="BT13" s="45">
        <f t="shared" si="6"/>
        <v>0</v>
      </c>
      <c r="BU13" s="45">
        <f t="shared" si="6"/>
        <v>0</v>
      </c>
      <c r="BV13" s="45">
        <f t="shared" si="6"/>
        <v>0</v>
      </c>
      <c r="BW13" s="45">
        <f t="shared" si="6"/>
        <v>0</v>
      </c>
      <c r="BX13" s="45">
        <f t="shared" si="6"/>
        <v>0</v>
      </c>
      <c r="BY13" s="45">
        <f t="shared" si="6"/>
        <v>0</v>
      </c>
      <c r="BZ13" s="45">
        <f t="shared" si="7"/>
        <v>0</v>
      </c>
      <c r="CA13" s="45">
        <f t="shared" si="7"/>
        <v>0</v>
      </c>
      <c r="CB13" s="45">
        <f t="shared" si="7"/>
        <v>0</v>
      </c>
      <c r="CC13" s="45">
        <f t="shared" si="7"/>
        <v>0</v>
      </c>
      <c r="CD13" s="45">
        <f t="shared" si="7"/>
        <v>0</v>
      </c>
      <c r="CE13" s="45">
        <f t="shared" si="7"/>
        <v>0</v>
      </c>
      <c r="CF13" s="45">
        <f t="shared" si="7"/>
        <v>0</v>
      </c>
      <c r="CG13" s="45">
        <f t="shared" si="7"/>
        <v>0</v>
      </c>
      <c r="CH13" s="45">
        <f t="shared" si="7"/>
        <v>0</v>
      </c>
      <c r="CI13" s="45">
        <f t="shared" si="7"/>
        <v>0</v>
      </c>
      <c r="CJ13" s="45">
        <f t="shared" si="8"/>
        <v>0</v>
      </c>
      <c r="CK13" s="45">
        <f t="shared" si="8"/>
        <v>0</v>
      </c>
      <c r="CL13" s="45">
        <f t="shared" si="8"/>
        <v>0</v>
      </c>
      <c r="CM13" s="45">
        <f t="shared" si="8"/>
        <v>0</v>
      </c>
      <c r="CN13" s="45">
        <f t="shared" si="8"/>
        <v>0</v>
      </c>
      <c r="CO13" s="45">
        <f t="shared" si="8"/>
        <v>0</v>
      </c>
      <c r="CP13" s="45">
        <f t="shared" si="8"/>
        <v>0</v>
      </c>
      <c r="CQ13" s="45">
        <f t="shared" si="8"/>
        <v>0</v>
      </c>
      <c r="CR13" s="45">
        <f t="shared" si="8"/>
        <v>0</v>
      </c>
      <c r="CS13" s="45">
        <f t="shared" si="8"/>
        <v>0</v>
      </c>
      <c r="CT13" s="45">
        <f t="shared" si="8"/>
        <v>0</v>
      </c>
      <c r="CU13" s="45">
        <f t="shared" si="8"/>
        <v>0</v>
      </c>
      <c r="CV13" s="45">
        <f t="shared" si="8"/>
        <v>0</v>
      </c>
    </row>
    <row r="14" spans="2:100" ht="30" customHeight="1" thickTop="1" x14ac:dyDescent="0.3">
      <c r="C14" s="150" t="s">
        <v>38</v>
      </c>
      <c r="D14" s="150"/>
      <c r="E14" s="150"/>
      <c r="F14" s="150"/>
      <c r="H14" s="45">
        <f t="shared" si="0"/>
        <v>1</v>
      </c>
      <c r="I14" s="45">
        <f t="shared" si="0"/>
        <v>1</v>
      </c>
      <c r="J14" s="45">
        <f t="shared" si="0"/>
        <v>1</v>
      </c>
      <c r="K14" s="45">
        <f t="shared" si="0"/>
        <v>1</v>
      </c>
      <c r="L14" s="45">
        <f t="shared" si="0"/>
        <v>1</v>
      </c>
      <c r="M14" s="45">
        <f t="shared" si="0"/>
        <v>1</v>
      </c>
      <c r="N14" s="45">
        <f t="shared" si="0"/>
        <v>1</v>
      </c>
      <c r="O14" s="45">
        <f t="shared" si="0"/>
        <v>1</v>
      </c>
      <c r="P14" s="45">
        <f t="shared" si="0"/>
        <v>1</v>
      </c>
      <c r="Q14" s="45">
        <f t="shared" si="0"/>
        <v>1</v>
      </c>
      <c r="R14" s="45">
        <f t="shared" si="1"/>
        <v>1</v>
      </c>
      <c r="S14" s="45">
        <f t="shared" si="1"/>
        <v>1</v>
      </c>
      <c r="T14" s="45">
        <f t="shared" si="1"/>
        <v>1</v>
      </c>
      <c r="U14" s="45">
        <f t="shared" si="1"/>
        <v>1</v>
      </c>
      <c r="V14" s="45">
        <f t="shared" si="1"/>
        <v>1</v>
      </c>
      <c r="W14" s="45">
        <f t="shared" si="1"/>
        <v>1</v>
      </c>
      <c r="X14" s="45">
        <f t="shared" si="1"/>
        <v>1</v>
      </c>
      <c r="Y14" s="45">
        <f t="shared" si="1"/>
        <v>1</v>
      </c>
      <c r="Z14" s="45">
        <f t="shared" si="1"/>
        <v>1</v>
      </c>
      <c r="AA14" s="45">
        <f t="shared" si="1"/>
        <v>1</v>
      </c>
      <c r="AB14" s="45">
        <f t="shared" si="2"/>
        <v>0</v>
      </c>
      <c r="AC14" s="45">
        <f t="shared" si="2"/>
        <v>0</v>
      </c>
      <c r="AD14" s="45">
        <f t="shared" si="2"/>
        <v>0</v>
      </c>
      <c r="AE14" s="45">
        <f t="shared" si="2"/>
        <v>0</v>
      </c>
      <c r="AF14" s="45">
        <f t="shared" si="2"/>
        <v>0</v>
      </c>
      <c r="AG14" s="45">
        <f t="shared" si="2"/>
        <v>0</v>
      </c>
      <c r="AH14" s="45">
        <f t="shared" si="2"/>
        <v>0</v>
      </c>
      <c r="AI14" s="45">
        <f t="shared" si="2"/>
        <v>0</v>
      </c>
      <c r="AJ14" s="45">
        <f t="shared" si="2"/>
        <v>0</v>
      </c>
      <c r="AK14" s="45">
        <f t="shared" si="2"/>
        <v>0</v>
      </c>
      <c r="AL14" s="45">
        <f t="shared" si="3"/>
        <v>0</v>
      </c>
      <c r="AM14" s="45">
        <f t="shared" si="3"/>
        <v>0</v>
      </c>
      <c r="AN14" s="45">
        <f t="shared" si="3"/>
        <v>0</v>
      </c>
      <c r="AO14" s="45">
        <f t="shared" si="3"/>
        <v>0</v>
      </c>
      <c r="AP14" s="45">
        <f t="shared" si="3"/>
        <v>0</v>
      </c>
      <c r="AQ14" s="45">
        <f t="shared" si="3"/>
        <v>0</v>
      </c>
      <c r="AR14" s="45">
        <f t="shared" si="3"/>
        <v>0</v>
      </c>
      <c r="AS14" s="45">
        <f t="shared" si="3"/>
        <v>0</v>
      </c>
      <c r="AT14" s="45">
        <f t="shared" si="3"/>
        <v>0</v>
      </c>
      <c r="AU14" s="45">
        <f t="shared" si="3"/>
        <v>0</v>
      </c>
      <c r="AV14" s="45">
        <f t="shared" si="4"/>
        <v>0</v>
      </c>
      <c r="AW14" s="45">
        <f t="shared" si="4"/>
        <v>0</v>
      </c>
      <c r="AX14" s="45">
        <f t="shared" si="4"/>
        <v>0</v>
      </c>
      <c r="AY14" s="45">
        <f t="shared" si="4"/>
        <v>0</v>
      </c>
      <c r="AZ14" s="45">
        <f t="shared" si="4"/>
        <v>0</v>
      </c>
      <c r="BA14" s="45">
        <f t="shared" si="4"/>
        <v>0</v>
      </c>
      <c r="BB14" s="45">
        <f t="shared" si="4"/>
        <v>0</v>
      </c>
      <c r="BC14" s="45">
        <f t="shared" si="4"/>
        <v>0</v>
      </c>
      <c r="BD14" s="45">
        <f t="shared" si="4"/>
        <v>0</v>
      </c>
      <c r="BE14" s="45">
        <f t="shared" si="4"/>
        <v>0</v>
      </c>
      <c r="BF14" s="45">
        <f t="shared" si="5"/>
        <v>0</v>
      </c>
      <c r="BG14" s="45">
        <f t="shared" si="5"/>
        <v>0</v>
      </c>
      <c r="BH14" s="45">
        <f t="shared" si="5"/>
        <v>0</v>
      </c>
      <c r="BI14" s="45">
        <f t="shared" si="5"/>
        <v>0</v>
      </c>
      <c r="BJ14" s="45">
        <f t="shared" si="5"/>
        <v>0</v>
      </c>
      <c r="BK14" s="45">
        <f t="shared" si="5"/>
        <v>0</v>
      </c>
      <c r="BL14" s="45">
        <f t="shared" si="5"/>
        <v>0</v>
      </c>
      <c r="BM14" s="45">
        <f t="shared" si="5"/>
        <v>0</v>
      </c>
      <c r="BN14" s="45">
        <f t="shared" si="5"/>
        <v>0</v>
      </c>
      <c r="BO14" s="45">
        <f t="shared" si="5"/>
        <v>0</v>
      </c>
      <c r="BP14" s="45">
        <f t="shared" si="6"/>
        <v>0</v>
      </c>
      <c r="BQ14" s="45">
        <f t="shared" si="6"/>
        <v>0</v>
      </c>
      <c r="BR14" s="45">
        <f t="shared" si="6"/>
        <v>0</v>
      </c>
      <c r="BS14" s="45">
        <f t="shared" si="6"/>
        <v>0</v>
      </c>
      <c r="BT14" s="45">
        <f t="shared" si="6"/>
        <v>0</v>
      </c>
      <c r="BU14" s="45">
        <f t="shared" si="6"/>
        <v>0</v>
      </c>
      <c r="BV14" s="45">
        <f t="shared" si="6"/>
        <v>0</v>
      </c>
      <c r="BW14" s="45">
        <f t="shared" si="6"/>
        <v>0</v>
      </c>
      <c r="BX14" s="45">
        <f t="shared" si="6"/>
        <v>0</v>
      </c>
      <c r="BY14" s="45">
        <f t="shared" si="6"/>
        <v>0</v>
      </c>
      <c r="BZ14" s="45">
        <f t="shared" si="7"/>
        <v>0</v>
      </c>
      <c r="CA14" s="45">
        <f t="shared" si="7"/>
        <v>0</v>
      </c>
      <c r="CB14" s="45">
        <f t="shared" si="7"/>
        <v>0</v>
      </c>
      <c r="CC14" s="45">
        <f t="shared" si="7"/>
        <v>0</v>
      </c>
      <c r="CD14" s="45">
        <f t="shared" si="7"/>
        <v>0</v>
      </c>
      <c r="CE14" s="45">
        <f t="shared" si="7"/>
        <v>0</v>
      </c>
      <c r="CF14" s="45">
        <f t="shared" si="7"/>
        <v>0</v>
      </c>
      <c r="CG14" s="45">
        <f t="shared" si="7"/>
        <v>0</v>
      </c>
      <c r="CH14" s="45">
        <f t="shared" si="7"/>
        <v>0</v>
      </c>
      <c r="CI14" s="45">
        <f t="shared" si="7"/>
        <v>0</v>
      </c>
      <c r="CJ14" s="45">
        <f t="shared" si="8"/>
        <v>0</v>
      </c>
      <c r="CK14" s="45">
        <f t="shared" si="8"/>
        <v>0</v>
      </c>
      <c r="CL14" s="45">
        <f t="shared" si="8"/>
        <v>0</v>
      </c>
      <c r="CM14" s="45">
        <f t="shared" si="8"/>
        <v>0</v>
      </c>
      <c r="CN14" s="45">
        <f t="shared" si="8"/>
        <v>0</v>
      </c>
      <c r="CO14" s="45">
        <f t="shared" si="8"/>
        <v>0</v>
      </c>
      <c r="CP14" s="45">
        <f t="shared" si="8"/>
        <v>0</v>
      </c>
      <c r="CQ14" s="45">
        <f t="shared" si="8"/>
        <v>0</v>
      </c>
      <c r="CR14" s="45">
        <f t="shared" si="8"/>
        <v>0</v>
      </c>
      <c r="CS14" s="45">
        <f t="shared" si="8"/>
        <v>0</v>
      </c>
      <c r="CT14" s="45">
        <f t="shared" si="8"/>
        <v>0</v>
      </c>
      <c r="CU14" s="45">
        <f t="shared" si="8"/>
        <v>0</v>
      </c>
      <c r="CV14" s="45">
        <f t="shared" si="8"/>
        <v>0</v>
      </c>
    </row>
    <row r="15" spans="2:100" ht="30" customHeight="1" thickBot="1" x14ac:dyDescent="0.35">
      <c r="C15" s="142" t="str">
        <f>KÄRL!S17</f>
        <v>1 st 660 L</v>
      </c>
      <c r="D15" s="142"/>
      <c r="E15" s="142"/>
      <c r="F15" s="142"/>
      <c r="H15" s="45">
        <f t="shared" si="0"/>
        <v>1</v>
      </c>
      <c r="I15" s="45">
        <f t="shared" si="0"/>
        <v>1</v>
      </c>
      <c r="J15" s="45">
        <f t="shared" si="0"/>
        <v>1</v>
      </c>
      <c r="K15" s="45">
        <f t="shared" si="0"/>
        <v>1</v>
      </c>
      <c r="L15" s="45">
        <f t="shared" si="0"/>
        <v>1</v>
      </c>
      <c r="M15" s="45">
        <f t="shared" si="0"/>
        <v>1</v>
      </c>
      <c r="N15" s="45">
        <f t="shared" si="0"/>
        <v>1</v>
      </c>
      <c r="O15" s="45">
        <f t="shared" si="0"/>
        <v>1</v>
      </c>
      <c r="P15" s="45">
        <f t="shared" si="0"/>
        <v>1</v>
      </c>
      <c r="Q15" s="45">
        <f t="shared" si="0"/>
        <v>1</v>
      </c>
      <c r="R15" s="45">
        <f t="shared" si="1"/>
        <v>1</v>
      </c>
      <c r="S15" s="45">
        <f t="shared" si="1"/>
        <v>1</v>
      </c>
      <c r="T15" s="45">
        <f t="shared" si="1"/>
        <v>1</v>
      </c>
      <c r="U15" s="45">
        <f t="shared" si="1"/>
        <v>1</v>
      </c>
      <c r="V15" s="45">
        <f t="shared" si="1"/>
        <v>1</v>
      </c>
      <c r="W15" s="45">
        <f t="shared" si="1"/>
        <v>1</v>
      </c>
      <c r="X15" s="45">
        <f t="shared" si="1"/>
        <v>1</v>
      </c>
      <c r="Y15" s="45">
        <f t="shared" si="1"/>
        <v>1</v>
      </c>
      <c r="Z15" s="45">
        <f t="shared" si="1"/>
        <v>1</v>
      </c>
      <c r="AA15" s="45">
        <f t="shared" si="1"/>
        <v>1</v>
      </c>
      <c r="AB15" s="45">
        <f t="shared" si="2"/>
        <v>0</v>
      </c>
      <c r="AC15" s="45">
        <f t="shared" si="2"/>
        <v>0</v>
      </c>
      <c r="AD15" s="45">
        <f t="shared" si="2"/>
        <v>0</v>
      </c>
      <c r="AE15" s="45">
        <f t="shared" si="2"/>
        <v>0</v>
      </c>
      <c r="AF15" s="45">
        <f t="shared" si="2"/>
        <v>0</v>
      </c>
      <c r="AG15" s="45">
        <f t="shared" si="2"/>
        <v>0</v>
      </c>
      <c r="AH15" s="45">
        <f t="shared" si="2"/>
        <v>0</v>
      </c>
      <c r="AI15" s="45">
        <f t="shared" si="2"/>
        <v>0</v>
      </c>
      <c r="AJ15" s="45">
        <f t="shared" si="2"/>
        <v>0</v>
      </c>
      <c r="AK15" s="45">
        <f t="shared" si="2"/>
        <v>0</v>
      </c>
      <c r="AL15" s="45">
        <f t="shared" si="3"/>
        <v>0</v>
      </c>
      <c r="AM15" s="45">
        <f t="shared" si="3"/>
        <v>0</v>
      </c>
      <c r="AN15" s="45">
        <f t="shared" si="3"/>
        <v>0</v>
      </c>
      <c r="AO15" s="45">
        <f t="shared" si="3"/>
        <v>0</v>
      </c>
      <c r="AP15" s="45">
        <f t="shared" si="3"/>
        <v>0</v>
      </c>
      <c r="AQ15" s="45">
        <f t="shared" si="3"/>
        <v>0</v>
      </c>
      <c r="AR15" s="45">
        <f t="shared" si="3"/>
        <v>0</v>
      </c>
      <c r="AS15" s="45">
        <f t="shared" si="3"/>
        <v>0</v>
      </c>
      <c r="AT15" s="45">
        <f t="shared" si="3"/>
        <v>0</v>
      </c>
      <c r="AU15" s="45">
        <f t="shared" si="3"/>
        <v>0</v>
      </c>
      <c r="AV15" s="45">
        <f t="shared" si="4"/>
        <v>0</v>
      </c>
      <c r="AW15" s="45">
        <f t="shared" si="4"/>
        <v>0</v>
      </c>
      <c r="AX15" s="45">
        <f t="shared" si="4"/>
        <v>0</v>
      </c>
      <c r="AY15" s="45">
        <f t="shared" si="4"/>
        <v>0</v>
      </c>
      <c r="AZ15" s="45">
        <f t="shared" si="4"/>
        <v>0</v>
      </c>
      <c r="BA15" s="45">
        <f t="shared" si="4"/>
        <v>0</v>
      </c>
      <c r="BB15" s="45">
        <f t="shared" si="4"/>
        <v>0</v>
      </c>
      <c r="BC15" s="45">
        <f t="shared" si="4"/>
        <v>0</v>
      </c>
      <c r="BD15" s="45">
        <f t="shared" si="4"/>
        <v>0</v>
      </c>
      <c r="BE15" s="45">
        <f t="shared" si="4"/>
        <v>0</v>
      </c>
      <c r="BF15" s="45">
        <f t="shared" si="5"/>
        <v>0</v>
      </c>
      <c r="BG15" s="45">
        <f t="shared" si="5"/>
        <v>0</v>
      </c>
      <c r="BH15" s="45">
        <f t="shared" si="5"/>
        <v>0</v>
      </c>
      <c r="BI15" s="45">
        <f t="shared" si="5"/>
        <v>0</v>
      </c>
      <c r="BJ15" s="45">
        <f t="shared" si="5"/>
        <v>0</v>
      </c>
      <c r="BK15" s="45">
        <f t="shared" si="5"/>
        <v>0</v>
      </c>
      <c r="BL15" s="45">
        <f t="shared" si="5"/>
        <v>0</v>
      </c>
      <c r="BM15" s="45">
        <f t="shared" si="5"/>
        <v>0</v>
      </c>
      <c r="BN15" s="45">
        <f t="shared" si="5"/>
        <v>0</v>
      </c>
      <c r="BO15" s="45">
        <f t="shared" si="5"/>
        <v>0</v>
      </c>
      <c r="BP15" s="45">
        <f t="shared" si="6"/>
        <v>0</v>
      </c>
      <c r="BQ15" s="45">
        <f t="shared" si="6"/>
        <v>0</v>
      </c>
      <c r="BR15" s="45">
        <f t="shared" si="6"/>
        <v>0</v>
      </c>
      <c r="BS15" s="45">
        <f t="shared" si="6"/>
        <v>0</v>
      </c>
      <c r="BT15" s="45">
        <f t="shared" si="6"/>
        <v>0</v>
      </c>
      <c r="BU15" s="45">
        <f t="shared" si="6"/>
        <v>0</v>
      </c>
      <c r="BV15" s="45">
        <f t="shared" si="6"/>
        <v>0</v>
      </c>
      <c r="BW15" s="45">
        <f t="shared" si="6"/>
        <v>0</v>
      </c>
      <c r="BX15" s="45">
        <f t="shared" si="6"/>
        <v>0</v>
      </c>
      <c r="BY15" s="45">
        <f t="shared" si="6"/>
        <v>0</v>
      </c>
      <c r="BZ15" s="45">
        <f t="shared" si="7"/>
        <v>0</v>
      </c>
      <c r="CA15" s="45">
        <f t="shared" si="7"/>
        <v>0</v>
      </c>
      <c r="CB15" s="45">
        <f t="shared" si="7"/>
        <v>0</v>
      </c>
      <c r="CC15" s="45">
        <f t="shared" si="7"/>
        <v>0</v>
      </c>
      <c r="CD15" s="45">
        <f t="shared" si="7"/>
        <v>0</v>
      </c>
      <c r="CE15" s="45">
        <f t="shared" si="7"/>
        <v>0</v>
      </c>
      <c r="CF15" s="45">
        <f t="shared" si="7"/>
        <v>0</v>
      </c>
      <c r="CG15" s="45">
        <f t="shared" si="7"/>
        <v>0</v>
      </c>
      <c r="CH15" s="45">
        <f t="shared" si="7"/>
        <v>0</v>
      </c>
      <c r="CI15" s="45">
        <f t="shared" si="7"/>
        <v>0</v>
      </c>
      <c r="CJ15" s="45">
        <f t="shared" si="8"/>
        <v>0</v>
      </c>
      <c r="CK15" s="45">
        <f t="shared" si="8"/>
        <v>0</v>
      </c>
      <c r="CL15" s="45">
        <f t="shared" si="8"/>
        <v>0</v>
      </c>
      <c r="CM15" s="45">
        <f t="shared" si="8"/>
        <v>0</v>
      </c>
      <c r="CN15" s="45">
        <f t="shared" si="8"/>
        <v>0</v>
      </c>
      <c r="CO15" s="45">
        <f t="shared" si="8"/>
        <v>0</v>
      </c>
      <c r="CP15" s="45">
        <f t="shared" si="8"/>
        <v>0</v>
      </c>
      <c r="CQ15" s="45">
        <f t="shared" si="8"/>
        <v>0</v>
      </c>
      <c r="CR15" s="45">
        <f t="shared" si="8"/>
        <v>0</v>
      </c>
      <c r="CS15" s="45">
        <f t="shared" si="8"/>
        <v>0</v>
      </c>
      <c r="CT15" s="45">
        <f t="shared" si="8"/>
        <v>0</v>
      </c>
      <c r="CU15" s="45">
        <f t="shared" si="8"/>
        <v>0</v>
      </c>
      <c r="CV15" s="45">
        <f t="shared" si="8"/>
        <v>0</v>
      </c>
    </row>
    <row r="16" spans="2:100" ht="30" customHeight="1" thickTop="1" x14ac:dyDescent="0.3">
      <c r="C16" s="152" t="s">
        <v>39</v>
      </c>
      <c r="D16" s="152"/>
      <c r="E16" s="152"/>
      <c r="F16" s="152"/>
      <c r="H16" s="45">
        <f t="shared" si="0"/>
        <v>1</v>
      </c>
      <c r="I16" s="45">
        <f t="shared" si="0"/>
        <v>1</v>
      </c>
      <c r="J16" s="45">
        <f t="shared" si="0"/>
        <v>1</v>
      </c>
      <c r="K16" s="45">
        <f t="shared" si="0"/>
        <v>1</v>
      </c>
      <c r="L16" s="45">
        <f t="shared" si="0"/>
        <v>1</v>
      </c>
      <c r="M16" s="45">
        <f t="shared" si="0"/>
        <v>1</v>
      </c>
      <c r="N16" s="45">
        <f t="shared" si="0"/>
        <v>1</v>
      </c>
      <c r="O16" s="45">
        <f t="shared" si="0"/>
        <v>1</v>
      </c>
      <c r="P16" s="45">
        <f t="shared" si="0"/>
        <v>1</v>
      </c>
      <c r="Q16" s="45">
        <f t="shared" si="0"/>
        <v>1</v>
      </c>
      <c r="R16" s="45">
        <f t="shared" si="1"/>
        <v>1</v>
      </c>
      <c r="S16" s="45">
        <f t="shared" si="1"/>
        <v>1</v>
      </c>
      <c r="T16" s="45">
        <f t="shared" si="1"/>
        <v>1</v>
      </c>
      <c r="U16" s="45">
        <f t="shared" si="1"/>
        <v>1</v>
      </c>
      <c r="V16" s="45">
        <f t="shared" si="1"/>
        <v>1</v>
      </c>
      <c r="W16" s="45">
        <f t="shared" si="1"/>
        <v>1</v>
      </c>
      <c r="X16" s="45">
        <f t="shared" si="1"/>
        <v>1</v>
      </c>
      <c r="Y16" s="45">
        <f t="shared" si="1"/>
        <v>1</v>
      </c>
      <c r="Z16" s="45">
        <f t="shared" si="1"/>
        <v>1</v>
      </c>
      <c r="AA16" s="45">
        <f t="shared" si="1"/>
        <v>1</v>
      </c>
      <c r="AB16" s="45">
        <f t="shared" si="2"/>
        <v>0</v>
      </c>
      <c r="AC16" s="45">
        <f t="shared" si="2"/>
        <v>0</v>
      </c>
      <c r="AD16" s="45">
        <f t="shared" si="2"/>
        <v>0</v>
      </c>
      <c r="AE16" s="45">
        <f t="shared" si="2"/>
        <v>0</v>
      </c>
      <c r="AF16" s="45">
        <f t="shared" si="2"/>
        <v>0</v>
      </c>
      <c r="AG16" s="45">
        <f t="shared" si="2"/>
        <v>0</v>
      </c>
      <c r="AH16" s="45">
        <f t="shared" si="2"/>
        <v>0</v>
      </c>
      <c r="AI16" s="45">
        <f t="shared" si="2"/>
        <v>0</v>
      </c>
      <c r="AJ16" s="45">
        <f t="shared" si="2"/>
        <v>0</v>
      </c>
      <c r="AK16" s="45">
        <f t="shared" si="2"/>
        <v>0</v>
      </c>
      <c r="AL16" s="45">
        <f t="shared" si="3"/>
        <v>0</v>
      </c>
      <c r="AM16" s="45">
        <f t="shared" si="3"/>
        <v>0</v>
      </c>
      <c r="AN16" s="45">
        <f t="shared" si="3"/>
        <v>0</v>
      </c>
      <c r="AO16" s="45">
        <f t="shared" si="3"/>
        <v>0</v>
      </c>
      <c r="AP16" s="45">
        <f t="shared" si="3"/>
        <v>0</v>
      </c>
      <c r="AQ16" s="45">
        <f t="shared" si="3"/>
        <v>0</v>
      </c>
      <c r="AR16" s="45">
        <f t="shared" si="3"/>
        <v>0</v>
      </c>
      <c r="AS16" s="45">
        <f t="shared" si="3"/>
        <v>0</v>
      </c>
      <c r="AT16" s="45">
        <f t="shared" si="3"/>
        <v>0</v>
      </c>
      <c r="AU16" s="45">
        <f t="shared" si="3"/>
        <v>0</v>
      </c>
      <c r="AV16" s="45">
        <f t="shared" si="4"/>
        <v>0</v>
      </c>
      <c r="AW16" s="45">
        <f t="shared" si="4"/>
        <v>0</v>
      </c>
      <c r="AX16" s="45">
        <f t="shared" si="4"/>
        <v>0</v>
      </c>
      <c r="AY16" s="45">
        <f t="shared" si="4"/>
        <v>0</v>
      </c>
      <c r="AZ16" s="45">
        <f t="shared" si="4"/>
        <v>0</v>
      </c>
      <c r="BA16" s="45">
        <f t="shared" si="4"/>
        <v>0</v>
      </c>
      <c r="BB16" s="45">
        <f t="shared" si="4"/>
        <v>0</v>
      </c>
      <c r="BC16" s="45">
        <f t="shared" si="4"/>
        <v>0</v>
      </c>
      <c r="BD16" s="45">
        <f t="shared" si="4"/>
        <v>0</v>
      </c>
      <c r="BE16" s="45">
        <f t="shared" si="4"/>
        <v>0</v>
      </c>
      <c r="BF16" s="45">
        <f t="shared" si="5"/>
        <v>0</v>
      </c>
      <c r="BG16" s="45">
        <f t="shared" si="5"/>
        <v>0</v>
      </c>
      <c r="BH16" s="45">
        <f t="shared" si="5"/>
        <v>0</v>
      </c>
      <c r="BI16" s="45">
        <f t="shared" si="5"/>
        <v>0</v>
      </c>
      <c r="BJ16" s="45">
        <f t="shared" si="5"/>
        <v>0</v>
      </c>
      <c r="BK16" s="45">
        <f t="shared" si="5"/>
        <v>0</v>
      </c>
      <c r="BL16" s="45">
        <f t="shared" si="5"/>
        <v>0</v>
      </c>
      <c r="BM16" s="45">
        <f t="shared" si="5"/>
        <v>0</v>
      </c>
      <c r="BN16" s="45">
        <f t="shared" si="5"/>
        <v>0</v>
      </c>
      <c r="BO16" s="45">
        <f t="shared" si="5"/>
        <v>0</v>
      </c>
      <c r="BP16" s="45">
        <f t="shared" si="6"/>
        <v>0</v>
      </c>
      <c r="BQ16" s="45">
        <f t="shared" si="6"/>
        <v>0</v>
      </c>
      <c r="BR16" s="45">
        <f t="shared" si="6"/>
        <v>0</v>
      </c>
      <c r="BS16" s="45">
        <f t="shared" si="6"/>
        <v>0</v>
      </c>
      <c r="BT16" s="45">
        <f t="shared" si="6"/>
        <v>0</v>
      </c>
      <c r="BU16" s="45">
        <f t="shared" si="6"/>
        <v>0</v>
      </c>
      <c r="BV16" s="45">
        <f t="shared" si="6"/>
        <v>0</v>
      </c>
      <c r="BW16" s="45">
        <f t="shared" si="6"/>
        <v>0</v>
      </c>
      <c r="BX16" s="45">
        <f t="shared" si="6"/>
        <v>0</v>
      </c>
      <c r="BY16" s="45">
        <f t="shared" si="6"/>
        <v>0</v>
      </c>
      <c r="BZ16" s="45">
        <f t="shared" si="7"/>
        <v>0</v>
      </c>
      <c r="CA16" s="45">
        <f t="shared" si="7"/>
        <v>0</v>
      </c>
      <c r="CB16" s="45">
        <f t="shared" si="7"/>
        <v>0</v>
      </c>
      <c r="CC16" s="45">
        <f t="shared" si="7"/>
        <v>0</v>
      </c>
      <c r="CD16" s="45">
        <f t="shared" si="7"/>
        <v>0</v>
      </c>
      <c r="CE16" s="45">
        <f t="shared" si="7"/>
        <v>0</v>
      </c>
      <c r="CF16" s="45">
        <f t="shared" si="7"/>
        <v>0</v>
      </c>
      <c r="CG16" s="45">
        <f t="shared" si="7"/>
        <v>0</v>
      </c>
      <c r="CH16" s="45">
        <f t="shared" si="7"/>
        <v>0</v>
      </c>
      <c r="CI16" s="45">
        <f t="shared" si="7"/>
        <v>0</v>
      </c>
      <c r="CJ16" s="45">
        <f t="shared" si="8"/>
        <v>0</v>
      </c>
      <c r="CK16" s="45">
        <f t="shared" si="8"/>
        <v>0</v>
      </c>
      <c r="CL16" s="45">
        <f t="shared" si="8"/>
        <v>0</v>
      </c>
      <c r="CM16" s="45">
        <f t="shared" si="8"/>
        <v>0</v>
      </c>
      <c r="CN16" s="45">
        <f t="shared" si="8"/>
        <v>0</v>
      </c>
      <c r="CO16" s="45">
        <f t="shared" si="8"/>
        <v>0</v>
      </c>
      <c r="CP16" s="45">
        <f t="shared" si="8"/>
        <v>0</v>
      </c>
      <c r="CQ16" s="45">
        <f t="shared" si="8"/>
        <v>0</v>
      </c>
      <c r="CR16" s="45">
        <f t="shared" si="8"/>
        <v>0</v>
      </c>
      <c r="CS16" s="45">
        <f t="shared" si="8"/>
        <v>0</v>
      </c>
      <c r="CT16" s="45">
        <f t="shared" si="8"/>
        <v>0</v>
      </c>
      <c r="CU16" s="45">
        <f t="shared" si="8"/>
        <v>0</v>
      </c>
      <c r="CV16" s="45">
        <f t="shared" si="8"/>
        <v>0</v>
      </c>
    </row>
    <row r="17" spans="3:100" ht="30" customHeight="1" thickBot="1" x14ac:dyDescent="0.35">
      <c r="C17" s="154" t="str">
        <f>KÄRL!S18</f>
        <v>1 st 240 L</v>
      </c>
      <c r="D17" s="154"/>
      <c r="E17" s="154"/>
      <c r="F17" s="154"/>
      <c r="H17" s="45">
        <f t="shared" si="0"/>
        <v>1</v>
      </c>
      <c r="I17" s="45">
        <f t="shared" si="0"/>
        <v>1</v>
      </c>
      <c r="J17" s="45">
        <f t="shared" si="0"/>
        <v>1</v>
      </c>
      <c r="K17" s="45">
        <f t="shared" si="0"/>
        <v>1</v>
      </c>
      <c r="L17" s="45">
        <f t="shared" si="0"/>
        <v>1</v>
      </c>
      <c r="M17" s="45">
        <f t="shared" si="0"/>
        <v>1</v>
      </c>
      <c r="N17" s="45">
        <f t="shared" si="0"/>
        <v>1</v>
      </c>
      <c r="O17" s="45">
        <f t="shared" si="0"/>
        <v>1</v>
      </c>
      <c r="P17" s="45">
        <f t="shared" si="0"/>
        <v>1</v>
      </c>
      <c r="Q17" s="45">
        <f t="shared" si="0"/>
        <v>1</v>
      </c>
      <c r="R17" s="45">
        <f t="shared" si="1"/>
        <v>1</v>
      </c>
      <c r="S17" s="45">
        <f t="shared" si="1"/>
        <v>1</v>
      </c>
      <c r="T17" s="45">
        <f t="shared" si="1"/>
        <v>1</v>
      </c>
      <c r="U17" s="45">
        <f t="shared" si="1"/>
        <v>1</v>
      </c>
      <c r="V17" s="45">
        <f t="shared" si="1"/>
        <v>1</v>
      </c>
      <c r="W17" s="45">
        <f t="shared" si="1"/>
        <v>1</v>
      </c>
      <c r="X17" s="45">
        <f t="shared" si="1"/>
        <v>1</v>
      </c>
      <c r="Y17" s="45">
        <f t="shared" si="1"/>
        <v>1</v>
      </c>
      <c r="Z17" s="45">
        <f t="shared" si="1"/>
        <v>1</v>
      </c>
      <c r="AA17" s="45">
        <f t="shared" si="1"/>
        <v>1</v>
      </c>
      <c r="AB17" s="45">
        <f t="shared" si="2"/>
        <v>0</v>
      </c>
      <c r="AC17" s="45">
        <f t="shared" si="2"/>
        <v>0</v>
      </c>
      <c r="AD17" s="45">
        <f t="shared" si="2"/>
        <v>0</v>
      </c>
      <c r="AE17" s="45">
        <f t="shared" si="2"/>
        <v>0</v>
      </c>
      <c r="AF17" s="45">
        <f t="shared" si="2"/>
        <v>0</v>
      </c>
      <c r="AG17" s="45">
        <f t="shared" si="2"/>
        <v>0</v>
      </c>
      <c r="AH17" s="45">
        <f t="shared" si="2"/>
        <v>0</v>
      </c>
      <c r="AI17" s="45">
        <f t="shared" si="2"/>
        <v>0</v>
      </c>
      <c r="AJ17" s="45">
        <f t="shared" si="2"/>
        <v>0</v>
      </c>
      <c r="AK17" s="45">
        <f t="shared" si="2"/>
        <v>0</v>
      </c>
      <c r="AL17" s="45">
        <f t="shared" si="3"/>
        <v>0</v>
      </c>
      <c r="AM17" s="45">
        <f t="shared" si="3"/>
        <v>0</v>
      </c>
      <c r="AN17" s="45">
        <f t="shared" si="3"/>
        <v>0</v>
      </c>
      <c r="AO17" s="45">
        <f t="shared" si="3"/>
        <v>0</v>
      </c>
      <c r="AP17" s="45">
        <f t="shared" si="3"/>
        <v>0</v>
      </c>
      <c r="AQ17" s="45">
        <f t="shared" si="3"/>
        <v>0</v>
      </c>
      <c r="AR17" s="45">
        <f t="shared" si="3"/>
        <v>0</v>
      </c>
      <c r="AS17" s="45">
        <f t="shared" si="3"/>
        <v>0</v>
      </c>
      <c r="AT17" s="45">
        <f t="shared" si="3"/>
        <v>0</v>
      </c>
      <c r="AU17" s="45">
        <f t="shared" si="3"/>
        <v>0</v>
      </c>
      <c r="AV17" s="45">
        <f t="shared" si="4"/>
        <v>0</v>
      </c>
      <c r="AW17" s="45">
        <f t="shared" si="4"/>
        <v>0</v>
      </c>
      <c r="AX17" s="45">
        <f t="shared" si="4"/>
        <v>0</v>
      </c>
      <c r="AY17" s="45">
        <f t="shared" si="4"/>
        <v>0</v>
      </c>
      <c r="AZ17" s="45">
        <f t="shared" si="4"/>
        <v>0</v>
      </c>
      <c r="BA17" s="45">
        <f t="shared" si="4"/>
        <v>0</v>
      </c>
      <c r="BB17" s="45">
        <f t="shared" si="4"/>
        <v>0</v>
      </c>
      <c r="BC17" s="45">
        <f t="shared" si="4"/>
        <v>0</v>
      </c>
      <c r="BD17" s="45">
        <f t="shared" si="4"/>
        <v>0</v>
      </c>
      <c r="BE17" s="45">
        <f t="shared" si="4"/>
        <v>0</v>
      </c>
      <c r="BF17" s="45">
        <f t="shared" si="5"/>
        <v>0</v>
      </c>
      <c r="BG17" s="45">
        <f t="shared" si="5"/>
        <v>0</v>
      </c>
      <c r="BH17" s="45">
        <f t="shared" si="5"/>
        <v>0</v>
      </c>
      <c r="BI17" s="45">
        <f t="shared" si="5"/>
        <v>0</v>
      </c>
      <c r="BJ17" s="45">
        <f t="shared" si="5"/>
        <v>0</v>
      </c>
      <c r="BK17" s="45">
        <f t="shared" si="5"/>
        <v>0</v>
      </c>
      <c r="BL17" s="45">
        <f t="shared" si="5"/>
        <v>0</v>
      </c>
      <c r="BM17" s="45">
        <f t="shared" si="5"/>
        <v>0</v>
      </c>
      <c r="BN17" s="45">
        <f t="shared" si="5"/>
        <v>0</v>
      </c>
      <c r="BO17" s="45">
        <f t="shared" si="5"/>
        <v>0</v>
      </c>
      <c r="BP17" s="45">
        <f t="shared" si="6"/>
        <v>0</v>
      </c>
      <c r="BQ17" s="45">
        <f t="shared" si="6"/>
        <v>0</v>
      </c>
      <c r="BR17" s="45">
        <f t="shared" si="6"/>
        <v>0</v>
      </c>
      <c r="BS17" s="45">
        <f t="shared" si="6"/>
        <v>0</v>
      </c>
      <c r="BT17" s="45">
        <f t="shared" si="6"/>
        <v>0</v>
      </c>
      <c r="BU17" s="45">
        <f t="shared" si="6"/>
        <v>0</v>
      </c>
      <c r="BV17" s="45">
        <f t="shared" si="6"/>
        <v>0</v>
      </c>
      <c r="BW17" s="45">
        <f t="shared" si="6"/>
        <v>0</v>
      </c>
      <c r="BX17" s="45">
        <f t="shared" si="6"/>
        <v>0</v>
      </c>
      <c r="BY17" s="45">
        <f t="shared" si="6"/>
        <v>0</v>
      </c>
      <c r="BZ17" s="45">
        <f t="shared" si="7"/>
        <v>0</v>
      </c>
      <c r="CA17" s="45">
        <f t="shared" si="7"/>
        <v>0</v>
      </c>
      <c r="CB17" s="45">
        <f t="shared" si="7"/>
        <v>0</v>
      </c>
      <c r="CC17" s="45">
        <f t="shared" si="7"/>
        <v>0</v>
      </c>
      <c r="CD17" s="45">
        <f t="shared" si="7"/>
        <v>0</v>
      </c>
      <c r="CE17" s="45">
        <f t="shared" si="7"/>
        <v>0</v>
      </c>
      <c r="CF17" s="45">
        <f t="shared" si="7"/>
        <v>0</v>
      </c>
      <c r="CG17" s="45">
        <f t="shared" si="7"/>
        <v>0</v>
      </c>
      <c r="CH17" s="45">
        <f t="shared" si="7"/>
        <v>0</v>
      </c>
      <c r="CI17" s="45">
        <f t="shared" si="7"/>
        <v>0</v>
      </c>
      <c r="CJ17" s="45">
        <f t="shared" si="8"/>
        <v>0</v>
      </c>
      <c r="CK17" s="45">
        <f t="shared" si="8"/>
        <v>0</v>
      </c>
      <c r="CL17" s="45">
        <f t="shared" si="8"/>
        <v>0</v>
      </c>
      <c r="CM17" s="45">
        <f t="shared" si="8"/>
        <v>0</v>
      </c>
      <c r="CN17" s="45">
        <f t="shared" si="8"/>
        <v>0</v>
      </c>
      <c r="CO17" s="45">
        <f t="shared" si="8"/>
        <v>0</v>
      </c>
      <c r="CP17" s="45">
        <f t="shared" si="8"/>
        <v>0</v>
      </c>
      <c r="CQ17" s="45">
        <f t="shared" si="8"/>
        <v>0</v>
      </c>
      <c r="CR17" s="45">
        <f t="shared" si="8"/>
        <v>0</v>
      </c>
      <c r="CS17" s="45">
        <f t="shared" si="8"/>
        <v>0</v>
      </c>
      <c r="CT17" s="45">
        <f t="shared" si="8"/>
        <v>0</v>
      </c>
      <c r="CU17" s="45">
        <f t="shared" si="8"/>
        <v>0</v>
      </c>
      <c r="CV17" s="45">
        <f t="shared" si="8"/>
        <v>0</v>
      </c>
    </row>
    <row r="18" spans="3:100" ht="30" customHeight="1" thickTop="1" x14ac:dyDescent="0.3">
      <c r="C18" s="153" t="s">
        <v>61</v>
      </c>
      <c r="D18" s="153"/>
      <c r="E18" s="153"/>
      <c r="F18" s="153"/>
      <c r="H18" s="45">
        <f t="shared" ref="H18:Q27" si="9">IF( AND(
     COLUMN()-COLUMN($H$8)+1 &lt;= ROUNDUP($F$4/$B$2,0),
     ROW()-ROW($H$8)+1       &lt;= ROUNDUP($F$5/$B$2,0)
   ),
   1,
   0)</f>
        <v>0</v>
      </c>
      <c r="I18" s="45">
        <f t="shared" si="9"/>
        <v>0</v>
      </c>
      <c r="J18" s="45">
        <f t="shared" si="9"/>
        <v>0</v>
      </c>
      <c r="K18" s="45">
        <f t="shared" si="9"/>
        <v>0</v>
      </c>
      <c r="L18" s="45">
        <f t="shared" si="9"/>
        <v>0</v>
      </c>
      <c r="M18" s="45">
        <f t="shared" si="9"/>
        <v>0</v>
      </c>
      <c r="N18" s="45">
        <f t="shared" si="9"/>
        <v>0</v>
      </c>
      <c r="O18" s="45">
        <f t="shared" si="9"/>
        <v>0</v>
      </c>
      <c r="P18" s="45">
        <f t="shared" si="9"/>
        <v>0</v>
      </c>
      <c r="Q18" s="45">
        <f t="shared" si="9"/>
        <v>0</v>
      </c>
      <c r="R18" s="45">
        <f t="shared" ref="R18:AA27" si="10">IF( AND(
     COLUMN()-COLUMN($H$8)+1 &lt;= ROUNDUP($F$4/$B$2,0),
     ROW()-ROW($H$8)+1       &lt;= ROUNDUP($F$5/$B$2,0)
   ),
   1,
   0)</f>
        <v>0</v>
      </c>
      <c r="S18" s="45">
        <f t="shared" si="10"/>
        <v>0</v>
      </c>
      <c r="T18" s="45">
        <f t="shared" si="10"/>
        <v>0</v>
      </c>
      <c r="U18" s="45">
        <f t="shared" si="10"/>
        <v>0</v>
      </c>
      <c r="V18" s="45">
        <f t="shared" si="10"/>
        <v>0</v>
      </c>
      <c r="W18" s="45">
        <f t="shared" si="10"/>
        <v>0</v>
      </c>
      <c r="X18" s="45">
        <f t="shared" si="10"/>
        <v>0</v>
      </c>
      <c r="Y18" s="45">
        <f t="shared" si="10"/>
        <v>0</v>
      </c>
      <c r="Z18" s="45">
        <f t="shared" si="10"/>
        <v>0</v>
      </c>
      <c r="AA18" s="45">
        <f t="shared" si="10"/>
        <v>0</v>
      </c>
      <c r="AB18" s="45">
        <f t="shared" ref="AB18:AK27" si="11">IF( AND(
     COLUMN()-COLUMN($H$8)+1 &lt;= ROUNDUP($F$4/$B$2,0),
     ROW()-ROW($H$8)+1       &lt;= ROUNDUP($F$5/$B$2,0)
   ),
   1,
   0)</f>
        <v>0</v>
      </c>
      <c r="AC18" s="45">
        <f t="shared" si="11"/>
        <v>0</v>
      </c>
      <c r="AD18" s="45">
        <f t="shared" si="11"/>
        <v>0</v>
      </c>
      <c r="AE18" s="45">
        <f t="shared" si="11"/>
        <v>0</v>
      </c>
      <c r="AF18" s="45">
        <f t="shared" si="11"/>
        <v>0</v>
      </c>
      <c r="AG18" s="45">
        <f t="shared" si="11"/>
        <v>0</v>
      </c>
      <c r="AH18" s="45">
        <f t="shared" si="11"/>
        <v>0</v>
      </c>
      <c r="AI18" s="45">
        <f t="shared" si="11"/>
        <v>0</v>
      </c>
      <c r="AJ18" s="45">
        <f t="shared" si="11"/>
        <v>0</v>
      </c>
      <c r="AK18" s="45">
        <f t="shared" si="11"/>
        <v>0</v>
      </c>
      <c r="AL18" s="45">
        <f t="shared" ref="AL18:AU27" si="12">IF( AND(
     COLUMN()-COLUMN($H$8)+1 &lt;= ROUNDUP($F$4/$B$2,0),
     ROW()-ROW($H$8)+1       &lt;= ROUNDUP($F$5/$B$2,0)
   ),
   1,
   0)</f>
        <v>0</v>
      </c>
      <c r="AM18" s="45">
        <f t="shared" si="12"/>
        <v>0</v>
      </c>
      <c r="AN18" s="45">
        <f t="shared" si="12"/>
        <v>0</v>
      </c>
      <c r="AO18" s="45">
        <f t="shared" si="12"/>
        <v>0</v>
      </c>
      <c r="AP18" s="45">
        <f t="shared" si="12"/>
        <v>0</v>
      </c>
      <c r="AQ18" s="45">
        <f t="shared" si="12"/>
        <v>0</v>
      </c>
      <c r="AR18" s="45">
        <f t="shared" si="12"/>
        <v>0</v>
      </c>
      <c r="AS18" s="45">
        <f t="shared" si="12"/>
        <v>0</v>
      </c>
      <c r="AT18" s="45">
        <f t="shared" si="12"/>
        <v>0</v>
      </c>
      <c r="AU18" s="45">
        <f t="shared" si="12"/>
        <v>0</v>
      </c>
      <c r="AV18" s="45">
        <f t="shared" ref="AV18:BE27" si="13">IF( AND(
     COLUMN()-COLUMN($H$8)+1 &lt;= ROUNDUP($F$4/$B$2,0),
     ROW()-ROW($H$8)+1       &lt;= ROUNDUP($F$5/$B$2,0)
   ),
   1,
   0)</f>
        <v>0</v>
      </c>
      <c r="AW18" s="45">
        <f t="shared" si="13"/>
        <v>0</v>
      </c>
      <c r="AX18" s="45">
        <f t="shared" si="13"/>
        <v>0</v>
      </c>
      <c r="AY18" s="45">
        <f t="shared" si="13"/>
        <v>0</v>
      </c>
      <c r="AZ18" s="45">
        <f t="shared" si="13"/>
        <v>0</v>
      </c>
      <c r="BA18" s="45">
        <f t="shared" si="13"/>
        <v>0</v>
      </c>
      <c r="BB18" s="45">
        <f t="shared" si="13"/>
        <v>0</v>
      </c>
      <c r="BC18" s="45">
        <f t="shared" si="13"/>
        <v>0</v>
      </c>
      <c r="BD18" s="45">
        <f t="shared" si="13"/>
        <v>0</v>
      </c>
      <c r="BE18" s="45">
        <f t="shared" si="13"/>
        <v>0</v>
      </c>
      <c r="BF18" s="45">
        <f t="shared" ref="BF18:BO27" si="14">IF( AND(
     COLUMN()-COLUMN($H$8)+1 &lt;= ROUNDUP($F$4/$B$2,0),
     ROW()-ROW($H$8)+1       &lt;= ROUNDUP($F$5/$B$2,0)
   ),
   1,
   0)</f>
        <v>0</v>
      </c>
      <c r="BG18" s="45">
        <f t="shared" si="14"/>
        <v>0</v>
      </c>
      <c r="BH18" s="45">
        <f t="shared" si="14"/>
        <v>0</v>
      </c>
      <c r="BI18" s="45">
        <f t="shared" si="14"/>
        <v>0</v>
      </c>
      <c r="BJ18" s="45">
        <f t="shared" si="14"/>
        <v>0</v>
      </c>
      <c r="BK18" s="45">
        <f t="shared" si="14"/>
        <v>0</v>
      </c>
      <c r="BL18" s="45">
        <f t="shared" si="14"/>
        <v>0</v>
      </c>
      <c r="BM18" s="45">
        <f t="shared" si="14"/>
        <v>0</v>
      </c>
      <c r="BN18" s="45">
        <f t="shared" si="14"/>
        <v>0</v>
      </c>
      <c r="BO18" s="45">
        <f t="shared" si="14"/>
        <v>0</v>
      </c>
      <c r="BP18" s="45">
        <f t="shared" ref="BP18:BY27" si="15">IF( AND(
     COLUMN()-COLUMN($H$8)+1 &lt;= ROUNDUP($F$4/$B$2,0),
     ROW()-ROW($H$8)+1       &lt;= ROUNDUP($F$5/$B$2,0)
   ),
   1,
   0)</f>
        <v>0</v>
      </c>
      <c r="BQ18" s="45">
        <f t="shared" si="15"/>
        <v>0</v>
      </c>
      <c r="BR18" s="45">
        <f t="shared" si="15"/>
        <v>0</v>
      </c>
      <c r="BS18" s="45">
        <f t="shared" si="15"/>
        <v>0</v>
      </c>
      <c r="BT18" s="45">
        <f t="shared" si="15"/>
        <v>0</v>
      </c>
      <c r="BU18" s="45">
        <f t="shared" si="15"/>
        <v>0</v>
      </c>
      <c r="BV18" s="45">
        <f t="shared" si="15"/>
        <v>0</v>
      </c>
      <c r="BW18" s="45">
        <f t="shared" si="15"/>
        <v>0</v>
      </c>
      <c r="BX18" s="45">
        <f t="shared" si="15"/>
        <v>0</v>
      </c>
      <c r="BY18" s="45">
        <f t="shared" si="15"/>
        <v>0</v>
      </c>
      <c r="BZ18" s="45">
        <f t="shared" ref="BZ18:CI27" si="16">IF( AND(
     COLUMN()-COLUMN($H$8)+1 &lt;= ROUNDUP($F$4/$B$2,0),
     ROW()-ROW($H$8)+1       &lt;= ROUNDUP($F$5/$B$2,0)
   ),
   1,
   0)</f>
        <v>0</v>
      </c>
      <c r="CA18" s="45">
        <f t="shared" si="16"/>
        <v>0</v>
      </c>
      <c r="CB18" s="45">
        <f t="shared" si="16"/>
        <v>0</v>
      </c>
      <c r="CC18" s="45">
        <f t="shared" si="16"/>
        <v>0</v>
      </c>
      <c r="CD18" s="45">
        <f t="shared" si="16"/>
        <v>0</v>
      </c>
      <c r="CE18" s="45">
        <f t="shared" si="16"/>
        <v>0</v>
      </c>
      <c r="CF18" s="45">
        <f t="shared" si="16"/>
        <v>0</v>
      </c>
      <c r="CG18" s="45">
        <f t="shared" si="16"/>
        <v>0</v>
      </c>
      <c r="CH18" s="45">
        <f t="shared" si="16"/>
        <v>0</v>
      </c>
      <c r="CI18" s="45">
        <f t="shared" si="16"/>
        <v>0</v>
      </c>
      <c r="CJ18" s="45">
        <f t="shared" ref="CJ18:CV27" si="17">IF( AND(
     COLUMN()-COLUMN($H$8)+1 &lt;= ROUNDUP($F$4/$B$2,0),
     ROW()-ROW($H$8)+1       &lt;= ROUNDUP($F$5/$B$2,0)
   ),
   1,
   0)</f>
        <v>0</v>
      </c>
      <c r="CK18" s="45">
        <f t="shared" si="17"/>
        <v>0</v>
      </c>
      <c r="CL18" s="45">
        <f t="shared" si="17"/>
        <v>0</v>
      </c>
      <c r="CM18" s="45">
        <f t="shared" si="17"/>
        <v>0</v>
      </c>
      <c r="CN18" s="45">
        <f t="shared" si="17"/>
        <v>0</v>
      </c>
      <c r="CO18" s="45">
        <f t="shared" si="17"/>
        <v>0</v>
      </c>
      <c r="CP18" s="45">
        <f t="shared" si="17"/>
        <v>0</v>
      </c>
      <c r="CQ18" s="45">
        <f t="shared" si="17"/>
        <v>0</v>
      </c>
      <c r="CR18" s="45">
        <f t="shared" si="17"/>
        <v>0</v>
      </c>
      <c r="CS18" s="45">
        <f t="shared" si="17"/>
        <v>0</v>
      </c>
      <c r="CT18" s="45">
        <f t="shared" si="17"/>
        <v>0</v>
      </c>
      <c r="CU18" s="45">
        <f t="shared" si="17"/>
        <v>0</v>
      </c>
      <c r="CV18" s="45">
        <f t="shared" si="17"/>
        <v>0</v>
      </c>
    </row>
    <row r="19" spans="3:100" ht="30" customHeight="1" thickBot="1" x14ac:dyDescent="0.35">
      <c r="C19" s="146" t="str">
        <f>KÄRL!S19</f>
        <v>1 st 240 L</v>
      </c>
      <c r="D19" s="146"/>
      <c r="E19" s="146"/>
      <c r="F19" s="146"/>
      <c r="H19" s="45">
        <f t="shared" si="9"/>
        <v>0</v>
      </c>
      <c r="I19" s="45">
        <f t="shared" si="9"/>
        <v>0</v>
      </c>
      <c r="J19" s="45">
        <f t="shared" si="9"/>
        <v>0</v>
      </c>
      <c r="K19" s="45">
        <f t="shared" si="9"/>
        <v>0</v>
      </c>
      <c r="L19" s="45">
        <f t="shared" si="9"/>
        <v>0</v>
      </c>
      <c r="M19" s="45">
        <f t="shared" si="9"/>
        <v>0</v>
      </c>
      <c r="N19" s="45">
        <f t="shared" si="9"/>
        <v>0</v>
      </c>
      <c r="O19" s="45">
        <f t="shared" si="9"/>
        <v>0</v>
      </c>
      <c r="P19" s="45">
        <f t="shared" si="9"/>
        <v>0</v>
      </c>
      <c r="Q19" s="45">
        <f t="shared" si="9"/>
        <v>0</v>
      </c>
      <c r="R19" s="45">
        <f t="shared" si="10"/>
        <v>0</v>
      </c>
      <c r="S19" s="45">
        <f t="shared" si="10"/>
        <v>0</v>
      </c>
      <c r="T19" s="45">
        <f t="shared" si="10"/>
        <v>0</v>
      </c>
      <c r="U19" s="45">
        <f t="shared" si="10"/>
        <v>0</v>
      </c>
      <c r="V19" s="45">
        <f t="shared" si="10"/>
        <v>0</v>
      </c>
      <c r="W19" s="45">
        <f t="shared" si="10"/>
        <v>0</v>
      </c>
      <c r="X19" s="45">
        <f t="shared" si="10"/>
        <v>0</v>
      </c>
      <c r="Y19" s="45">
        <f t="shared" si="10"/>
        <v>0</v>
      </c>
      <c r="Z19" s="45">
        <f t="shared" si="10"/>
        <v>0</v>
      </c>
      <c r="AA19" s="45">
        <f t="shared" si="10"/>
        <v>0</v>
      </c>
      <c r="AB19" s="45">
        <f t="shared" si="11"/>
        <v>0</v>
      </c>
      <c r="AC19" s="45">
        <f t="shared" si="11"/>
        <v>0</v>
      </c>
      <c r="AD19" s="45">
        <f t="shared" si="11"/>
        <v>0</v>
      </c>
      <c r="AE19" s="45">
        <f t="shared" si="11"/>
        <v>0</v>
      </c>
      <c r="AF19" s="45">
        <f t="shared" si="11"/>
        <v>0</v>
      </c>
      <c r="AG19" s="45">
        <f t="shared" si="11"/>
        <v>0</v>
      </c>
      <c r="AH19" s="45">
        <f t="shared" si="11"/>
        <v>0</v>
      </c>
      <c r="AI19" s="45">
        <f t="shared" si="11"/>
        <v>0</v>
      </c>
      <c r="AJ19" s="45">
        <f t="shared" si="11"/>
        <v>0</v>
      </c>
      <c r="AK19" s="45">
        <f t="shared" si="11"/>
        <v>0</v>
      </c>
      <c r="AL19" s="45">
        <f t="shared" si="12"/>
        <v>0</v>
      </c>
      <c r="AM19" s="45">
        <f t="shared" si="12"/>
        <v>0</v>
      </c>
      <c r="AN19" s="45">
        <f t="shared" si="12"/>
        <v>0</v>
      </c>
      <c r="AO19" s="45">
        <f t="shared" si="12"/>
        <v>0</v>
      </c>
      <c r="AP19" s="45">
        <f t="shared" si="12"/>
        <v>0</v>
      </c>
      <c r="AQ19" s="45">
        <f t="shared" si="12"/>
        <v>0</v>
      </c>
      <c r="AR19" s="45">
        <f t="shared" si="12"/>
        <v>0</v>
      </c>
      <c r="AS19" s="45">
        <f t="shared" si="12"/>
        <v>0</v>
      </c>
      <c r="AT19" s="45">
        <f t="shared" si="12"/>
        <v>0</v>
      </c>
      <c r="AU19" s="45">
        <f t="shared" si="12"/>
        <v>0</v>
      </c>
      <c r="AV19" s="45">
        <f t="shared" si="13"/>
        <v>0</v>
      </c>
      <c r="AW19" s="45">
        <f t="shared" si="13"/>
        <v>0</v>
      </c>
      <c r="AX19" s="45">
        <f t="shared" si="13"/>
        <v>0</v>
      </c>
      <c r="AY19" s="45">
        <f t="shared" si="13"/>
        <v>0</v>
      </c>
      <c r="AZ19" s="45">
        <f t="shared" si="13"/>
        <v>0</v>
      </c>
      <c r="BA19" s="45">
        <f t="shared" si="13"/>
        <v>0</v>
      </c>
      <c r="BB19" s="45">
        <f t="shared" si="13"/>
        <v>0</v>
      </c>
      <c r="BC19" s="45">
        <f t="shared" si="13"/>
        <v>0</v>
      </c>
      <c r="BD19" s="45">
        <f t="shared" si="13"/>
        <v>0</v>
      </c>
      <c r="BE19" s="45">
        <f t="shared" si="13"/>
        <v>0</v>
      </c>
      <c r="BF19" s="45">
        <f t="shared" si="14"/>
        <v>0</v>
      </c>
      <c r="BG19" s="45">
        <f t="shared" si="14"/>
        <v>0</v>
      </c>
      <c r="BH19" s="45">
        <f t="shared" si="14"/>
        <v>0</v>
      </c>
      <c r="BI19" s="45">
        <f t="shared" si="14"/>
        <v>0</v>
      </c>
      <c r="BJ19" s="45">
        <f t="shared" si="14"/>
        <v>0</v>
      </c>
      <c r="BK19" s="45">
        <f t="shared" si="14"/>
        <v>0</v>
      </c>
      <c r="BL19" s="45">
        <f t="shared" si="14"/>
        <v>0</v>
      </c>
      <c r="BM19" s="45">
        <f t="shared" si="14"/>
        <v>0</v>
      </c>
      <c r="BN19" s="45">
        <f t="shared" si="14"/>
        <v>0</v>
      </c>
      <c r="BO19" s="45">
        <f t="shared" si="14"/>
        <v>0</v>
      </c>
      <c r="BP19" s="45">
        <f t="shared" si="15"/>
        <v>0</v>
      </c>
      <c r="BQ19" s="45">
        <f t="shared" si="15"/>
        <v>0</v>
      </c>
      <c r="BR19" s="45">
        <f t="shared" si="15"/>
        <v>0</v>
      </c>
      <c r="BS19" s="45">
        <f t="shared" si="15"/>
        <v>0</v>
      </c>
      <c r="BT19" s="45">
        <f t="shared" si="15"/>
        <v>0</v>
      </c>
      <c r="BU19" s="45">
        <f t="shared" si="15"/>
        <v>0</v>
      </c>
      <c r="BV19" s="45">
        <f t="shared" si="15"/>
        <v>0</v>
      </c>
      <c r="BW19" s="45">
        <f t="shared" si="15"/>
        <v>0</v>
      </c>
      <c r="BX19" s="45">
        <f t="shared" si="15"/>
        <v>0</v>
      </c>
      <c r="BY19" s="45">
        <f t="shared" si="15"/>
        <v>0</v>
      </c>
      <c r="BZ19" s="45">
        <f t="shared" si="16"/>
        <v>0</v>
      </c>
      <c r="CA19" s="45">
        <f t="shared" si="16"/>
        <v>0</v>
      </c>
      <c r="CB19" s="45">
        <f t="shared" si="16"/>
        <v>0</v>
      </c>
      <c r="CC19" s="45">
        <f t="shared" si="16"/>
        <v>0</v>
      </c>
      <c r="CD19" s="45">
        <f t="shared" si="16"/>
        <v>0</v>
      </c>
      <c r="CE19" s="45">
        <f t="shared" si="16"/>
        <v>0</v>
      </c>
      <c r="CF19" s="45">
        <f t="shared" si="16"/>
        <v>0</v>
      </c>
      <c r="CG19" s="45">
        <f t="shared" si="16"/>
        <v>0</v>
      </c>
      <c r="CH19" s="45">
        <f t="shared" si="16"/>
        <v>0</v>
      </c>
      <c r="CI19" s="45">
        <f t="shared" si="16"/>
        <v>0</v>
      </c>
      <c r="CJ19" s="45">
        <f t="shared" si="17"/>
        <v>0</v>
      </c>
      <c r="CK19" s="45">
        <f t="shared" si="17"/>
        <v>0</v>
      </c>
      <c r="CL19" s="45">
        <f t="shared" si="17"/>
        <v>0</v>
      </c>
      <c r="CM19" s="45">
        <f t="shared" si="17"/>
        <v>0</v>
      </c>
      <c r="CN19" s="45">
        <f t="shared" si="17"/>
        <v>0</v>
      </c>
      <c r="CO19" s="45">
        <f t="shared" si="17"/>
        <v>0</v>
      </c>
      <c r="CP19" s="45">
        <f t="shared" si="17"/>
        <v>0</v>
      </c>
      <c r="CQ19" s="45">
        <f t="shared" si="17"/>
        <v>0</v>
      </c>
      <c r="CR19" s="45">
        <f t="shared" si="17"/>
        <v>0</v>
      </c>
      <c r="CS19" s="45">
        <f t="shared" si="17"/>
        <v>0</v>
      </c>
      <c r="CT19" s="45">
        <f t="shared" si="17"/>
        <v>0</v>
      </c>
      <c r="CU19" s="45">
        <f t="shared" si="17"/>
        <v>0</v>
      </c>
      <c r="CV19" s="45">
        <f t="shared" si="17"/>
        <v>0</v>
      </c>
    </row>
    <row r="20" spans="3:100" ht="30" customHeight="1" thickTop="1" x14ac:dyDescent="0.3">
      <c r="C20" s="153" t="s">
        <v>62</v>
      </c>
      <c r="D20" s="153"/>
      <c r="E20" s="153"/>
      <c r="F20" s="153"/>
      <c r="H20" s="45">
        <f t="shared" si="9"/>
        <v>0</v>
      </c>
      <c r="I20" s="45">
        <f t="shared" si="9"/>
        <v>0</v>
      </c>
      <c r="J20" s="45">
        <f t="shared" si="9"/>
        <v>0</v>
      </c>
      <c r="K20" s="45">
        <f t="shared" si="9"/>
        <v>0</v>
      </c>
      <c r="L20" s="45">
        <f t="shared" si="9"/>
        <v>0</v>
      </c>
      <c r="M20" s="45">
        <f t="shared" si="9"/>
        <v>0</v>
      </c>
      <c r="N20" s="45">
        <f t="shared" si="9"/>
        <v>0</v>
      </c>
      <c r="O20" s="45">
        <f t="shared" si="9"/>
        <v>0</v>
      </c>
      <c r="P20" s="45">
        <f t="shared" si="9"/>
        <v>0</v>
      </c>
      <c r="Q20" s="45">
        <f t="shared" si="9"/>
        <v>0</v>
      </c>
      <c r="R20" s="45">
        <f t="shared" si="10"/>
        <v>0</v>
      </c>
      <c r="S20" s="45">
        <f t="shared" si="10"/>
        <v>0</v>
      </c>
      <c r="T20" s="45">
        <f t="shared" si="10"/>
        <v>0</v>
      </c>
      <c r="U20" s="45">
        <f t="shared" si="10"/>
        <v>0</v>
      </c>
      <c r="V20" s="45">
        <f t="shared" si="10"/>
        <v>0</v>
      </c>
      <c r="W20" s="45">
        <f t="shared" si="10"/>
        <v>0</v>
      </c>
      <c r="X20" s="45">
        <f t="shared" si="10"/>
        <v>0</v>
      </c>
      <c r="Y20" s="45">
        <f t="shared" si="10"/>
        <v>0</v>
      </c>
      <c r="Z20" s="45">
        <f t="shared" si="10"/>
        <v>0</v>
      </c>
      <c r="AA20" s="45">
        <f t="shared" si="10"/>
        <v>0</v>
      </c>
      <c r="AB20" s="45">
        <f t="shared" si="11"/>
        <v>0</v>
      </c>
      <c r="AC20" s="45">
        <f t="shared" si="11"/>
        <v>0</v>
      </c>
      <c r="AD20" s="45">
        <f t="shared" si="11"/>
        <v>0</v>
      </c>
      <c r="AE20" s="45">
        <f t="shared" si="11"/>
        <v>0</v>
      </c>
      <c r="AF20" s="45">
        <f t="shared" si="11"/>
        <v>0</v>
      </c>
      <c r="AG20" s="45">
        <f t="shared" si="11"/>
        <v>0</v>
      </c>
      <c r="AH20" s="45">
        <f t="shared" si="11"/>
        <v>0</v>
      </c>
      <c r="AI20" s="45">
        <f t="shared" si="11"/>
        <v>0</v>
      </c>
      <c r="AJ20" s="45">
        <f t="shared" si="11"/>
        <v>0</v>
      </c>
      <c r="AK20" s="45">
        <f t="shared" si="11"/>
        <v>0</v>
      </c>
      <c r="AL20" s="45">
        <f t="shared" si="12"/>
        <v>0</v>
      </c>
      <c r="AM20" s="45">
        <f t="shared" si="12"/>
        <v>0</v>
      </c>
      <c r="AN20" s="45">
        <f t="shared" si="12"/>
        <v>0</v>
      </c>
      <c r="AO20" s="45">
        <f t="shared" si="12"/>
        <v>0</v>
      </c>
      <c r="AP20" s="45">
        <f t="shared" si="12"/>
        <v>0</v>
      </c>
      <c r="AQ20" s="45">
        <f t="shared" si="12"/>
        <v>0</v>
      </c>
      <c r="AR20" s="45">
        <f t="shared" si="12"/>
        <v>0</v>
      </c>
      <c r="AS20" s="45">
        <f t="shared" si="12"/>
        <v>0</v>
      </c>
      <c r="AT20" s="45">
        <f t="shared" si="12"/>
        <v>0</v>
      </c>
      <c r="AU20" s="45">
        <f t="shared" si="12"/>
        <v>0</v>
      </c>
      <c r="AV20" s="45">
        <f t="shared" si="13"/>
        <v>0</v>
      </c>
      <c r="AW20" s="45">
        <f t="shared" si="13"/>
        <v>0</v>
      </c>
      <c r="AX20" s="45">
        <f t="shared" si="13"/>
        <v>0</v>
      </c>
      <c r="AY20" s="45">
        <f t="shared" si="13"/>
        <v>0</v>
      </c>
      <c r="AZ20" s="45">
        <f t="shared" si="13"/>
        <v>0</v>
      </c>
      <c r="BA20" s="45">
        <f t="shared" si="13"/>
        <v>0</v>
      </c>
      <c r="BB20" s="45">
        <f t="shared" si="13"/>
        <v>0</v>
      </c>
      <c r="BC20" s="45">
        <f t="shared" si="13"/>
        <v>0</v>
      </c>
      <c r="BD20" s="45">
        <f t="shared" si="13"/>
        <v>0</v>
      </c>
      <c r="BE20" s="45">
        <f t="shared" si="13"/>
        <v>0</v>
      </c>
      <c r="BF20" s="45">
        <f t="shared" si="14"/>
        <v>0</v>
      </c>
      <c r="BG20" s="45">
        <f t="shared" si="14"/>
        <v>0</v>
      </c>
      <c r="BH20" s="45">
        <f t="shared" si="14"/>
        <v>0</v>
      </c>
      <c r="BI20" s="45">
        <f t="shared" si="14"/>
        <v>0</v>
      </c>
      <c r="BJ20" s="45">
        <f t="shared" si="14"/>
        <v>0</v>
      </c>
      <c r="BK20" s="45">
        <f t="shared" si="14"/>
        <v>0</v>
      </c>
      <c r="BL20" s="45">
        <f t="shared" si="14"/>
        <v>0</v>
      </c>
      <c r="BM20" s="45">
        <f t="shared" si="14"/>
        <v>0</v>
      </c>
      <c r="BN20" s="45">
        <f t="shared" si="14"/>
        <v>0</v>
      </c>
      <c r="BO20" s="45">
        <f t="shared" si="14"/>
        <v>0</v>
      </c>
      <c r="BP20" s="45">
        <f t="shared" si="15"/>
        <v>0</v>
      </c>
      <c r="BQ20" s="45">
        <f t="shared" si="15"/>
        <v>0</v>
      </c>
      <c r="BR20" s="45">
        <f t="shared" si="15"/>
        <v>0</v>
      </c>
      <c r="BS20" s="45">
        <f t="shared" si="15"/>
        <v>0</v>
      </c>
      <c r="BT20" s="45">
        <f t="shared" si="15"/>
        <v>0</v>
      </c>
      <c r="BU20" s="45">
        <f t="shared" si="15"/>
        <v>0</v>
      </c>
      <c r="BV20" s="45">
        <f t="shared" si="15"/>
        <v>0</v>
      </c>
      <c r="BW20" s="45">
        <f t="shared" si="15"/>
        <v>0</v>
      </c>
      <c r="BX20" s="45">
        <f t="shared" si="15"/>
        <v>0</v>
      </c>
      <c r="BY20" s="45">
        <f t="shared" si="15"/>
        <v>0</v>
      </c>
      <c r="BZ20" s="45">
        <f t="shared" si="16"/>
        <v>0</v>
      </c>
      <c r="CA20" s="45">
        <f t="shared" si="16"/>
        <v>0</v>
      </c>
      <c r="CB20" s="45">
        <f t="shared" si="16"/>
        <v>0</v>
      </c>
      <c r="CC20" s="45">
        <f t="shared" si="16"/>
        <v>0</v>
      </c>
      <c r="CD20" s="45">
        <f t="shared" si="16"/>
        <v>0</v>
      </c>
      <c r="CE20" s="45">
        <f t="shared" si="16"/>
        <v>0</v>
      </c>
      <c r="CF20" s="45">
        <f t="shared" si="16"/>
        <v>0</v>
      </c>
      <c r="CG20" s="45">
        <f t="shared" si="16"/>
        <v>0</v>
      </c>
      <c r="CH20" s="45">
        <f t="shared" si="16"/>
        <v>0</v>
      </c>
      <c r="CI20" s="45">
        <f t="shared" si="16"/>
        <v>0</v>
      </c>
      <c r="CJ20" s="45">
        <f t="shared" si="17"/>
        <v>0</v>
      </c>
      <c r="CK20" s="45">
        <f t="shared" si="17"/>
        <v>0</v>
      </c>
      <c r="CL20" s="45">
        <f t="shared" si="17"/>
        <v>0</v>
      </c>
      <c r="CM20" s="45">
        <f t="shared" si="17"/>
        <v>0</v>
      </c>
      <c r="CN20" s="45">
        <f t="shared" si="17"/>
        <v>0</v>
      </c>
      <c r="CO20" s="45">
        <f t="shared" si="17"/>
        <v>0</v>
      </c>
      <c r="CP20" s="45">
        <f t="shared" si="17"/>
        <v>0</v>
      </c>
      <c r="CQ20" s="45">
        <f t="shared" si="17"/>
        <v>0</v>
      </c>
      <c r="CR20" s="45">
        <f t="shared" si="17"/>
        <v>0</v>
      </c>
      <c r="CS20" s="45">
        <f t="shared" si="17"/>
        <v>0</v>
      </c>
      <c r="CT20" s="45">
        <f t="shared" si="17"/>
        <v>0</v>
      </c>
      <c r="CU20" s="45">
        <f t="shared" si="17"/>
        <v>0</v>
      </c>
      <c r="CV20" s="45">
        <f t="shared" si="17"/>
        <v>0</v>
      </c>
    </row>
    <row r="21" spans="3:100" ht="30" customHeight="1" x14ac:dyDescent="0.3">
      <c r="C21" s="151" t="str">
        <f>KÄRL!S20</f>
        <v>1 st 240 L</v>
      </c>
      <c r="D21" s="151"/>
      <c r="E21" s="151"/>
      <c r="F21" s="151"/>
      <c r="H21" s="45">
        <f t="shared" si="9"/>
        <v>0</v>
      </c>
      <c r="I21" s="45">
        <f t="shared" si="9"/>
        <v>0</v>
      </c>
      <c r="J21" s="45">
        <f t="shared" si="9"/>
        <v>0</v>
      </c>
      <c r="K21" s="45">
        <f t="shared" si="9"/>
        <v>0</v>
      </c>
      <c r="L21" s="45">
        <f t="shared" si="9"/>
        <v>0</v>
      </c>
      <c r="M21" s="45">
        <f t="shared" si="9"/>
        <v>0</v>
      </c>
      <c r="N21" s="45">
        <f t="shared" si="9"/>
        <v>0</v>
      </c>
      <c r="O21" s="45">
        <f t="shared" si="9"/>
        <v>0</v>
      </c>
      <c r="P21" s="45">
        <f t="shared" si="9"/>
        <v>0</v>
      </c>
      <c r="Q21" s="45">
        <f t="shared" si="9"/>
        <v>0</v>
      </c>
      <c r="R21" s="45">
        <f t="shared" si="10"/>
        <v>0</v>
      </c>
      <c r="S21" s="45">
        <f t="shared" si="10"/>
        <v>0</v>
      </c>
      <c r="T21" s="45">
        <f t="shared" si="10"/>
        <v>0</v>
      </c>
      <c r="U21" s="45">
        <f t="shared" si="10"/>
        <v>0</v>
      </c>
      <c r="V21" s="45">
        <f t="shared" si="10"/>
        <v>0</v>
      </c>
      <c r="W21" s="45">
        <f t="shared" si="10"/>
        <v>0</v>
      </c>
      <c r="X21" s="45">
        <f t="shared" si="10"/>
        <v>0</v>
      </c>
      <c r="Y21" s="45">
        <f t="shared" si="10"/>
        <v>0</v>
      </c>
      <c r="Z21" s="45">
        <f t="shared" si="10"/>
        <v>0</v>
      </c>
      <c r="AA21" s="45">
        <f t="shared" si="10"/>
        <v>0</v>
      </c>
      <c r="AB21" s="45">
        <f t="shared" si="11"/>
        <v>0</v>
      </c>
      <c r="AC21" s="45">
        <f t="shared" si="11"/>
        <v>0</v>
      </c>
      <c r="AD21" s="45">
        <f t="shared" si="11"/>
        <v>0</v>
      </c>
      <c r="AE21" s="45">
        <f t="shared" si="11"/>
        <v>0</v>
      </c>
      <c r="AF21" s="45">
        <f t="shared" si="11"/>
        <v>0</v>
      </c>
      <c r="AG21" s="45">
        <f t="shared" si="11"/>
        <v>0</v>
      </c>
      <c r="AH21" s="45">
        <f t="shared" si="11"/>
        <v>0</v>
      </c>
      <c r="AI21" s="45">
        <f t="shared" si="11"/>
        <v>0</v>
      </c>
      <c r="AJ21" s="45">
        <f t="shared" si="11"/>
        <v>0</v>
      </c>
      <c r="AK21" s="45">
        <f t="shared" si="11"/>
        <v>0</v>
      </c>
      <c r="AL21" s="45">
        <f t="shared" si="12"/>
        <v>0</v>
      </c>
      <c r="AM21" s="45">
        <f t="shared" si="12"/>
        <v>0</v>
      </c>
      <c r="AN21" s="45">
        <f t="shared" si="12"/>
        <v>0</v>
      </c>
      <c r="AO21" s="45">
        <f t="shared" si="12"/>
        <v>0</v>
      </c>
      <c r="AP21" s="45">
        <f t="shared" si="12"/>
        <v>0</v>
      </c>
      <c r="AQ21" s="45">
        <f t="shared" si="12"/>
        <v>0</v>
      </c>
      <c r="AR21" s="45">
        <f t="shared" si="12"/>
        <v>0</v>
      </c>
      <c r="AS21" s="45">
        <f t="shared" si="12"/>
        <v>0</v>
      </c>
      <c r="AT21" s="45">
        <f t="shared" si="12"/>
        <v>0</v>
      </c>
      <c r="AU21" s="45">
        <f t="shared" si="12"/>
        <v>0</v>
      </c>
      <c r="AV21" s="45">
        <f t="shared" si="13"/>
        <v>0</v>
      </c>
      <c r="AW21" s="45">
        <f t="shared" si="13"/>
        <v>0</v>
      </c>
      <c r="AX21" s="45">
        <f t="shared" si="13"/>
        <v>0</v>
      </c>
      <c r="AY21" s="45">
        <f t="shared" si="13"/>
        <v>0</v>
      </c>
      <c r="AZ21" s="45">
        <f t="shared" si="13"/>
        <v>0</v>
      </c>
      <c r="BA21" s="45">
        <f t="shared" si="13"/>
        <v>0</v>
      </c>
      <c r="BB21" s="45">
        <f t="shared" si="13"/>
        <v>0</v>
      </c>
      <c r="BC21" s="45">
        <f t="shared" si="13"/>
        <v>0</v>
      </c>
      <c r="BD21" s="45">
        <f t="shared" si="13"/>
        <v>0</v>
      </c>
      <c r="BE21" s="45">
        <f t="shared" si="13"/>
        <v>0</v>
      </c>
      <c r="BF21" s="45">
        <f t="shared" si="14"/>
        <v>0</v>
      </c>
      <c r="BG21" s="45">
        <f t="shared" si="14"/>
        <v>0</v>
      </c>
      <c r="BH21" s="45">
        <f t="shared" si="14"/>
        <v>0</v>
      </c>
      <c r="BI21" s="45">
        <f t="shared" si="14"/>
        <v>0</v>
      </c>
      <c r="BJ21" s="45">
        <f t="shared" si="14"/>
        <v>0</v>
      </c>
      <c r="BK21" s="45">
        <f t="shared" si="14"/>
        <v>0</v>
      </c>
      <c r="BL21" s="45">
        <f t="shared" si="14"/>
        <v>0</v>
      </c>
      <c r="BM21" s="45">
        <f t="shared" si="14"/>
        <v>0</v>
      </c>
      <c r="BN21" s="45">
        <f t="shared" si="14"/>
        <v>0</v>
      </c>
      <c r="BO21" s="45">
        <f t="shared" si="14"/>
        <v>0</v>
      </c>
      <c r="BP21" s="45">
        <f t="shared" si="15"/>
        <v>0</v>
      </c>
      <c r="BQ21" s="45">
        <f t="shared" si="15"/>
        <v>0</v>
      </c>
      <c r="BR21" s="45">
        <f t="shared" si="15"/>
        <v>0</v>
      </c>
      <c r="BS21" s="45">
        <f t="shared" si="15"/>
        <v>0</v>
      </c>
      <c r="BT21" s="45">
        <f t="shared" si="15"/>
        <v>0</v>
      </c>
      <c r="BU21" s="45">
        <f t="shared" si="15"/>
        <v>0</v>
      </c>
      <c r="BV21" s="45">
        <f t="shared" si="15"/>
        <v>0</v>
      </c>
      <c r="BW21" s="45">
        <f t="shared" si="15"/>
        <v>0</v>
      </c>
      <c r="BX21" s="45">
        <f t="shared" si="15"/>
        <v>0</v>
      </c>
      <c r="BY21" s="45">
        <f t="shared" si="15"/>
        <v>0</v>
      </c>
      <c r="BZ21" s="45">
        <f t="shared" si="16"/>
        <v>0</v>
      </c>
      <c r="CA21" s="45">
        <f t="shared" si="16"/>
        <v>0</v>
      </c>
      <c r="CB21" s="45">
        <f t="shared" si="16"/>
        <v>0</v>
      </c>
      <c r="CC21" s="45">
        <f t="shared" si="16"/>
        <v>0</v>
      </c>
      <c r="CD21" s="45">
        <f t="shared" si="16"/>
        <v>0</v>
      </c>
      <c r="CE21" s="45">
        <f t="shared" si="16"/>
        <v>0</v>
      </c>
      <c r="CF21" s="45">
        <f t="shared" si="16"/>
        <v>0</v>
      </c>
      <c r="CG21" s="45">
        <f t="shared" si="16"/>
        <v>0</v>
      </c>
      <c r="CH21" s="45">
        <f t="shared" si="16"/>
        <v>0</v>
      </c>
      <c r="CI21" s="45">
        <f t="shared" si="16"/>
        <v>0</v>
      </c>
      <c r="CJ21" s="45">
        <f t="shared" si="17"/>
        <v>0</v>
      </c>
      <c r="CK21" s="45">
        <f t="shared" si="17"/>
        <v>0</v>
      </c>
      <c r="CL21" s="45">
        <f t="shared" si="17"/>
        <v>0</v>
      </c>
      <c r="CM21" s="45">
        <f t="shared" si="17"/>
        <v>0</v>
      </c>
      <c r="CN21" s="45">
        <f t="shared" si="17"/>
        <v>0</v>
      </c>
      <c r="CO21" s="45">
        <f t="shared" si="17"/>
        <v>0</v>
      </c>
      <c r="CP21" s="45">
        <f t="shared" si="17"/>
        <v>0</v>
      </c>
      <c r="CQ21" s="45">
        <f t="shared" si="17"/>
        <v>0</v>
      </c>
      <c r="CR21" s="45">
        <f t="shared" si="17"/>
        <v>0</v>
      </c>
      <c r="CS21" s="45">
        <f t="shared" si="17"/>
        <v>0</v>
      </c>
      <c r="CT21" s="45">
        <f t="shared" si="17"/>
        <v>0</v>
      </c>
      <c r="CU21" s="45">
        <f t="shared" si="17"/>
        <v>0</v>
      </c>
      <c r="CV21" s="45">
        <f t="shared" si="17"/>
        <v>0</v>
      </c>
    </row>
    <row r="22" spans="3:100" ht="30" customHeight="1" x14ac:dyDescent="0.3">
      <c r="H22" s="45">
        <f t="shared" si="9"/>
        <v>0</v>
      </c>
      <c r="I22" s="45">
        <f t="shared" si="9"/>
        <v>0</v>
      </c>
      <c r="J22" s="45">
        <f t="shared" si="9"/>
        <v>0</v>
      </c>
      <c r="K22" s="45">
        <f t="shared" si="9"/>
        <v>0</v>
      </c>
      <c r="L22" s="45">
        <f t="shared" si="9"/>
        <v>0</v>
      </c>
      <c r="M22" s="45">
        <f t="shared" si="9"/>
        <v>0</v>
      </c>
      <c r="N22" s="45">
        <f t="shared" si="9"/>
        <v>0</v>
      </c>
      <c r="O22" s="45">
        <f t="shared" si="9"/>
        <v>0</v>
      </c>
      <c r="P22" s="45">
        <f t="shared" si="9"/>
        <v>0</v>
      </c>
      <c r="Q22" s="45">
        <f t="shared" si="9"/>
        <v>0</v>
      </c>
      <c r="R22" s="45">
        <f t="shared" si="10"/>
        <v>0</v>
      </c>
      <c r="S22" s="45">
        <f t="shared" si="10"/>
        <v>0</v>
      </c>
      <c r="T22" s="45">
        <f t="shared" si="10"/>
        <v>0</v>
      </c>
      <c r="U22" s="45">
        <f t="shared" si="10"/>
        <v>0</v>
      </c>
      <c r="V22" s="45">
        <f t="shared" si="10"/>
        <v>0</v>
      </c>
      <c r="W22" s="45">
        <f t="shared" si="10"/>
        <v>0</v>
      </c>
      <c r="X22" s="45">
        <f t="shared" si="10"/>
        <v>0</v>
      </c>
      <c r="Y22" s="45">
        <f t="shared" si="10"/>
        <v>0</v>
      </c>
      <c r="Z22" s="45">
        <f t="shared" si="10"/>
        <v>0</v>
      </c>
      <c r="AA22" s="45">
        <f t="shared" si="10"/>
        <v>0</v>
      </c>
      <c r="AB22" s="45">
        <f t="shared" si="11"/>
        <v>0</v>
      </c>
      <c r="AC22" s="45">
        <f t="shared" si="11"/>
        <v>0</v>
      </c>
      <c r="AD22" s="45">
        <f t="shared" si="11"/>
        <v>0</v>
      </c>
      <c r="AE22" s="45">
        <f t="shared" si="11"/>
        <v>0</v>
      </c>
      <c r="AF22" s="45">
        <f t="shared" si="11"/>
        <v>0</v>
      </c>
      <c r="AG22" s="45">
        <f t="shared" si="11"/>
        <v>0</v>
      </c>
      <c r="AH22" s="45">
        <f t="shared" si="11"/>
        <v>0</v>
      </c>
      <c r="AI22" s="45">
        <f t="shared" si="11"/>
        <v>0</v>
      </c>
      <c r="AJ22" s="45">
        <f t="shared" si="11"/>
        <v>0</v>
      </c>
      <c r="AK22" s="45">
        <f t="shared" si="11"/>
        <v>0</v>
      </c>
      <c r="AL22" s="45">
        <f t="shared" si="12"/>
        <v>0</v>
      </c>
      <c r="AM22" s="45">
        <f t="shared" si="12"/>
        <v>0</v>
      </c>
      <c r="AN22" s="45">
        <f t="shared" si="12"/>
        <v>0</v>
      </c>
      <c r="AO22" s="45">
        <f t="shared" si="12"/>
        <v>0</v>
      </c>
      <c r="AP22" s="45">
        <f t="shared" si="12"/>
        <v>0</v>
      </c>
      <c r="AQ22" s="45">
        <f t="shared" si="12"/>
        <v>0</v>
      </c>
      <c r="AR22" s="45">
        <f t="shared" si="12"/>
        <v>0</v>
      </c>
      <c r="AS22" s="45">
        <f t="shared" si="12"/>
        <v>0</v>
      </c>
      <c r="AT22" s="45">
        <f t="shared" si="12"/>
        <v>0</v>
      </c>
      <c r="AU22" s="45">
        <f t="shared" si="12"/>
        <v>0</v>
      </c>
      <c r="AV22" s="45">
        <f t="shared" si="13"/>
        <v>0</v>
      </c>
      <c r="AW22" s="45">
        <f t="shared" si="13"/>
        <v>0</v>
      </c>
      <c r="AX22" s="45">
        <f t="shared" si="13"/>
        <v>0</v>
      </c>
      <c r="AY22" s="45">
        <f t="shared" si="13"/>
        <v>0</v>
      </c>
      <c r="AZ22" s="45">
        <f t="shared" si="13"/>
        <v>0</v>
      </c>
      <c r="BA22" s="45">
        <f t="shared" si="13"/>
        <v>0</v>
      </c>
      <c r="BB22" s="45">
        <f t="shared" si="13"/>
        <v>0</v>
      </c>
      <c r="BC22" s="45">
        <f t="shared" si="13"/>
        <v>0</v>
      </c>
      <c r="BD22" s="45">
        <f t="shared" si="13"/>
        <v>0</v>
      </c>
      <c r="BE22" s="45">
        <f t="shared" si="13"/>
        <v>0</v>
      </c>
      <c r="BF22" s="45">
        <f t="shared" si="14"/>
        <v>0</v>
      </c>
      <c r="BG22" s="45">
        <f t="shared" si="14"/>
        <v>0</v>
      </c>
      <c r="BH22" s="45">
        <f t="shared" si="14"/>
        <v>0</v>
      </c>
      <c r="BI22" s="45">
        <f t="shared" si="14"/>
        <v>0</v>
      </c>
      <c r="BJ22" s="45">
        <f t="shared" si="14"/>
        <v>0</v>
      </c>
      <c r="BK22" s="45">
        <f t="shared" si="14"/>
        <v>0</v>
      </c>
      <c r="BL22" s="45">
        <f t="shared" si="14"/>
        <v>0</v>
      </c>
      <c r="BM22" s="45">
        <f t="shared" si="14"/>
        <v>0</v>
      </c>
      <c r="BN22" s="45">
        <f t="shared" si="14"/>
        <v>0</v>
      </c>
      <c r="BO22" s="45">
        <f t="shared" si="14"/>
        <v>0</v>
      </c>
      <c r="BP22" s="45">
        <f t="shared" si="15"/>
        <v>0</v>
      </c>
      <c r="BQ22" s="45">
        <f t="shared" si="15"/>
        <v>0</v>
      </c>
      <c r="BR22" s="45">
        <f t="shared" si="15"/>
        <v>0</v>
      </c>
      <c r="BS22" s="45">
        <f t="shared" si="15"/>
        <v>0</v>
      </c>
      <c r="BT22" s="45">
        <f t="shared" si="15"/>
        <v>0</v>
      </c>
      <c r="BU22" s="45">
        <f t="shared" si="15"/>
        <v>0</v>
      </c>
      <c r="BV22" s="45">
        <f t="shared" si="15"/>
        <v>0</v>
      </c>
      <c r="BW22" s="45">
        <f t="shared" si="15"/>
        <v>0</v>
      </c>
      <c r="BX22" s="45">
        <f t="shared" si="15"/>
        <v>0</v>
      </c>
      <c r="BY22" s="45">
        <f t="shared" si="15"/>
        <v>0</v>
      </c>
      <c r="BZ22" s="45">
        <f t="shared" si="16"/>
        <v>0</v>
      </c>
      <c r="CA22" s="45">
        <f t="shared" si="16"/>
        <v>0</v>
      </c>
      <c r="CB22" s="45">
        <f t="shared" si="16"/>
        <v>0</v>
      </c>
      <c r="CC22" s="45">
        <f t="shared" si="16"/>
        <v>0</v>
      </c>
      <c r="CD22" s="45">
        <f t="shared" si="16"/>
        <v>0</v>
      </c>
      <c r="CE22" s="45">
        <f t="shared" si="16"/>
        <v>0</v>
      </c>
      <c r="CF22" s="45">
        <f t="shared" si="16"/>
        <v>0</v>
      </c>
      <c r="CG22" s="45">
        <f t="shared" si="16"/>
        <v>0</v>
      </c>
      <c r="CH22" s="45">
        <f t="shared" si="16"/>
        <v>0</v>
      </c>
      <c r="CI22" s="45">
        <f t="shared" si="16"/>
        <v>0</v>
      </c>
      <c r="CJ22" s="45">
        <f t="shared" si="17"/>
        <v>0</v>
      </c>
      <c r="CK22" s="45">
        <f t="shared" si="17"/>
        <v>0</v>
      </c>
      <c r="CL22" s="45">
        <f t="shared" si="17"/>
        <v>0</v>
      </c>
      <c r="CM22" s="45">
        <f t="shared" si="17"/>
        <v>0</v>
      </c>
      <c r="CN22" s="45">
        <f t="shared" si="17"/>
        <v>0</v>
      </c>
      <c r="CO22" s="45">
        <f t="shared" si="17"/>
        <v>0</v>
      </c>
      <c r="CP22" s="45">
        <f t="shared" si="17"/>
        <v>0</v>
      </c>
      <c r="CQ22" s="45">
        <f t="shared" si="17"/>
        <v>0</v>
      </c>
      <c r="CR22" s="45">
        <f t="shared" si="17"/>
        <v>0</v>
      </c>
      <c r="CS22" s="45">
        <f t="shared" si="17"/>
        <v>0</v>
      </c>
      <c r="CT22" s="45">
        <f t="shared" si="17"/>
        <v>0</v>
      </c>
      <c r="CU22" s="45">
        <f t="shared" si="17"/>
        <v>0</v>
      </c>
      <c r="CV22" s="45">
        <f t="shared" si="17"/>
        <v>0</v>
      </c>
    </row>
    <row r="23" spans="3:100" ht="30" customHeight="1" x14ac:dyDescent="0.3">
      <c r="H23" s="45">
        <f t="shared" si="9"/>
        <v>0</v>
      </c>
      <c r="I23" s="45">
        <f t="shared" si="9"/>
        <v>0</v>
      </c>
      <c r="J23" s="45">
        <f t="shared" si="9"/>
        <v>0</v>
      </c>
      <c r="K23" s="45">
        <f t="shared" si="9"/>
        <v>0</v>
      </c>
      <c r="L23" s="45">
        <f t="shared" si="9"/>
        <v>0</v>
      </c>
      <c r="M23" s="45">
        <f t="shared" si="9"/>
        <v>0</v>
      </c>
      <c r="N23" s="45">
        <f t="shared" si="9"/>
        <v>0</v>
      </c>
      <c r="O23" s="45">
        <f t="shared" si="9"/>
        <v>0</v>
      </c>
      <c r="P23" s="45">
        <f t="shared" si="9"/>
        <v>0</v>
      </c>
      <c r="Q23" s="45">
        <f t="shared" si="9"/>
        <v>0</v>
      </c>
      <c r="R23" s="45">
        <f t="shared" si="10"/>
        <v>0</v>
      </c>
      <c r="S23" s="45">
        <f t="shared" si="10"/>
        <v>0</v>
      </c>
      <c r="T23" s="45">
        <f t="shared" si="10"/>
        <v>0</v>
      </c>
      <c r="U23" s="45">
        <f t="shared" si="10"/>
        <v>0</v>
      </c>
      <c r="V23" s="45">
        <f t="shared" si="10"/>
        <v>0</v>
      </c>
      <c r="W23" s="45">
        <f t="shared" si="10"/>
        <v>0</v>
      </c>
      <c r="X23" s="45">
        <f t="shared" si="10"/>
        <v>0</v>
      </c>
      <c r="Y23" s="45">
        <f t="shared" si="10"/>
        <v>0</v>
      </c>
      <c r="Z23" s="45">
        <f t="shared" si="10"/>
        <v>0</v>
      </c>
      <c r="AA23" s="45">
        <f t="shared" si="10"/>
        <v>0</v>
      </c>
      <c r="AB23" s="45">
        <f t="shared" si="11"/>
        <v>0</v>
      </c>
      <c r="AC23" s="45">
        <f t="shared" si="11"/>
        <v>0</v>
      </c>
      <c r="AD23" s="45">
        <f t="shared" si="11"/>
        <v>0</v>
      </c>
      <c r="AE23" s="45">
        <f t="shared" si="11"/>
        <v>0</v>
      </c>
      <c r="AF23" s="45">
        <f t="shared" si="11"/>
        <v>0</v>
      </c>
      <c r="AG23" s="45">
        <f t="shared" si="11"/>
        <v>0</v>
      </c>
      <c r="AH23" s="45">
        <f t="shared" si="11"/>
        <v>0</v>
      </c>
      <c r="AI23" s="45">
        <f t="shared" si="11"/>
        <v>0</v>
      </c>
      <c r="AJ23" s="45">
        <f t="shared" si="11"/>
        <v>0</v>
      </c>
      <c r="AK23" s="45">
        <f t="shared" si="11"/>
        <v>0</v>
      </c>
      <c r="AL23" s="45">
        <f t="shared" si="12"/>
        <v>0</v>
      </c>
      <c r="AM23" s="45">
        <f t="shared" si="12"/>
        <v>0</v>
      </c>
      <c r="AN23" s="45">
        <f t="shared" si="12"/>
        <v>0</v>
      </c>
      <c r="AO23" s="45">
        <f t="shared" si="12"/>
        <v>0</v>
      </c>
      <c r="AP23" s="45">
        <f t="shared" si="12"/>
        <v>0</v>
      </c>
      <c r="AQ23" s="45">
        <f t="shared" si="12"/>
        <v>0</v>
      </c>
      <c r="AR23" s="45">
        <f t="shared" si="12"/>
        <v>0</v>
      </c>
      <c r="AS23" s="45">
        <f t="shared" si="12"/>
        <v>0</v>
      </c>
      <c r="AT23" s="45">
        <f t="shared" si="12"/>
        <v>0</v>
      </c>
      <c r="AU23" s="45">
        <f t="shared" si="12"/>
        <v>0</v>
      </c>
      <c r="AV23" s="45">
        <f t="shared" si="13"/>
        <v>0</v>
      </c>
      <c r="AW23" s="45">
        <f t="shared" si="13"/>
        <v>0</v>
      </c>
      <c r="AX23" s="45">
        <f t="shared" si="13"/>
        <v>0</v>
      </c>
      <c r="AY23" s="45">
        <f t="shared" si="13"/>
        <v>0</v>
      </c>
      <c r="AZ23" s="45">
        <f t="shared" si="13"/>
        <v>0</v>
      </c>
      <c r="BA23" s="45">
        <f t="shared" si="13"/>
        <v>0</v>
      </c>
      <c r="BB23" s="45">
        <f t="shared" si="13"/>
        <v>0</v>
      </c>
      <c r="BC23" s="45">
        <f t="shared" si="13"/>
        <v>0</v>
      </c>
      <c r="BD23" s="45">
        <f t="shared" si="13"/>
        <v>0</v>
      </c>
      <c r="BE23" s="45">
        <f t="shared" si="13"/>
        <v>0</v>
      </c>
      <c r="BF23" s="45">
        <f t="shared" si="14"/>
        <v>0</v>
      </c>
      <c r="BG23" s="45">
        <f t="shared" si="14"/>
        <v>0</v>
      </c>
      <c r="BH23" s="45">
        <f t="shared" si="14"/>
        <v>0</v>
      </c>
      <c r="BI23" s="45">
        <f t="shared" si="14"/>
        <v>0</v>
      </c>
      <c r="BJ23" s="45">
        <f t="shared" si="14"/>
        <v>0</v>
      </c>
      <c r="BK23" s="45">
        <f t="shared" si="14"/>
        <v>0</v>
      </c>
      <c r="BL23" s="45">
        <f t="shared" si="14"/>
        <v>0</v>
      </c>
      <c r="BM23" s="45">
        <f t="shared" si="14"/>
        <v>0</v>
      </c>
      <c r="BN23" s="45">
        <f t="shared" si="14"/>
        <v>0</v>
      </c>
      <c r="BO23" s="45">
        <f t="shared" si="14"/>
        <v>0</v>
      </c>
      <c r="BP23" s="45">
        <f t="shared" si="15"/>
        <v>0</v>
      </c>
      <c r="BQ23" s="45">
        <f t="shared" si="15"/>
        <v>0</v>
      </c>
      <c r="BR23" s="45">
        <f t="shared" si="15"/>
        <v>0</v>
      </c>
      <c r="BS23" s="45">
        <f t="shared" si="15"/>
        <v>0</v>
      </c>
      <c r="BT23" s="45">
        <f t="shared" si="15"/>
        <v>0</v>
      </c>
      <c r="BU23" s="45">
        <f t="shared" si="15"/>
        <v>0</v>
      </c>
      <c r="BV23" s="45">
        <f t="shared" si="15"/>
        <v>0</v>
      </c>
      <c r="BW23" s="45">
        <f t="shared" si="15"/>
        <v>0</v>
      </c>
      <c r="BX23" s="45">
        <f t="shared" si="15"/>
        <v>0</v>
      </c>
      <c r="BY23" s="45">
        <f t="shared" si="15"/>
        <v>0</v>
      </c>
      <c r="BZ23" s="45">
        <f t="shared" si="16"/>
        <v>0</v>
      </c>
      <c r="CA23" s="45">
        <f t="shared" si="16"/>
        <v>0</v>
      </c>
      <c r="CB23" s="45">
        <f t="shared" si="16"/>
        <v>0</v>
      </c>
      <c r="CC23" s="45">
        <f t="shared" si="16"/>
        <v>0</v>
      </c>
      <c r="CD23" s="45">
        <f t="shared" si="16"/>
        <v>0</v>
      </c>
      <c r="CE23" s="45">
        <f t="shared" si="16"/>
        <v>0</v>
      </c>
      <c r="CF23" s="45">
        <f t="shared" si="16"/>
        <v>0</v>
      </c>
      <c r="CG23" s="45">
        <f t="shared" si="16"/>
        <v>0</v>
      </c>
      <c r="CH23" s="45">
        <f t="shared" si="16"/>
        <v>0</v>
      </c>
      <c r="CI23" s="45">
        <f t="shared" si="16"/>
        <v>0</v>
      </c>
      <c r="CJ23" s="45">
        <f t="shared" si="17"/>
        <v>0</v>
      </c>
      <c r="CK23" s="45">
        <f t="shared" si="17"/>
        <v>0</v>
      </c>
      <c r="CL23" s="45">
        <f t="shared" si="17"/>
        <v>0</v>
      </c>
      <c r="CM23" s="45">
        <f t="shared" si="17"/>
        <v>0</v>
      </c>
      <c r="CN23" s="45">
        <f t="shared" si="17"/>
        <v>0</v>
      </c>
      <c r="CO23" s="45">
        <f t="shared" si="17"/>
        <v>0</v>
      </c>
      <c r="CP23" s="45">
        <f t="shared" si="17"/>
        <v>0</v>
      </c>
      <c r="CQ23" s="45">
        <f t="shared" si="17"/>
        <v>0</v>
      </c>
      <c r="CR23" s="45">
        <f t="shared" si="17"/>
        <v>0</v>
      </c>
      <c r="CS23" s="45">
        <f t="shared" si="17"/>
        <v>0</v>
      </c>
      <c r="CT23" s="45">
        <f t="shared" si="17"/>
        <v>0</v>
      </c>
      <c r="CU23" s="45">
        <f t="shared" si="17"/>
        <v>0</v>
      </c>
      <c r="CV23" s="45">
        <f t="shared" si="17"/>
        <v>0</v>
      </c>
    </row>
    <row r="24" spans="3:100" ht="30" customHeight="1" x14ac:dyDescent="0.3">
      <c r="H24" s="45">
        <f t="shared" si="9"/>
        <v>0</v>
      </c>
      <c r="I24" s="45">
        <f t="shared" si="9"/>
        <v>0</v>
      </c>
      <c r="J24" s="45">
        <f t="shared" si="9"/>
        <v>0</v>
      </c>
      <c r="K24" s="45">
        <f t="shared" si="9"/>
        <v>0</v>
      </c>
      <c r="L24" s="45">
        <f t="shared" si="9"/>
        <v>0</v>
      </c>
      <c r="M24" s="45">
        <f t="shared" si="9"/>
        <v>0</v>
      </c>
      <c r="N24" s="45">
        <f t="shared" si="9"/>
        <v>0</v>
      </c>
      <c r="O24" s="45">
        <f t="shared" si="9"/>
        <v>0</v>
      </c>
      <c r="P24" s="45">
        <f t="shared" si="9"/>
        <v>0</v>
      </c>
      <c r="Q24" s="45">
        <f t="shared" si="9"/>
        <v>0</v>
      </c>
      <c r="R24" s="45">
        <f t="shared" si="10"/>
        <v>0</v>
      </c>
      <c r="S24" s="45">
        <f t="shared" si="10"/>
        <v>0</v>
      </c>
      <c r="T24" s="45">
        <f t="shared" si="10"/>
        <v>0</v>
      </c>
      <c r="U24" s="45">
        <f t="shared" si="10"/>
        <v>0</v>
      </c>
      <c r="V24" s="45">
        <f t="shared" si="10"/>
        <v>0</v>
      </c>
      <c r="W24" s="45">
        <f t="shared" si="10"/>
        <v>0</v>
      </c>
      <c r="X24" s="45">
        <f t="shared" si="10"/>
        <v>0</v>
      </c>
      <c r="Y24" s="45">
        <f t="shared" si="10"/>
        <v>0</v>
      </c>
      <c r="Z24" s="45">
        <f t="shared" si="10"/>
        <v>0</v>
      </c>
      <c r="AA24" s="45">
        <f t="shared" si="10"/>
        <v>0</v>
      </c>
      <c r="AB24" s="45">
        <f t="shared" si="11"/>
        <v>0</v>
      </c>
      <c r="AC24" s="45">
        <f t="shared" si="11"/>
        <v>0</v>
      </c>
      <c r="AD24" s="45">
        <f t="shared" si="11"/>
        <v>0</v>
      </c>
      <c r="AE24" s="45">
        <f t="shared" si="11"/>
        <v>0</v>
      </c>
      <c r="AF24" s="45">
        <f t="shared" si="11"/>
        <v>0</v>
      </c>
      <c r="AG24" s="45">
        <f t="shared" si="11"/>
        <v>0</v>
      </c>
      <c r="AH24" s="45">
        <f t="shared" si="11"/>
        <v>0</v>
      </c>
      <c r="AI24" s="45">
        <f t="shared" si="11"/>
        <v>0</v>
      </c>
      <c r="AJ24" s="45">
        <f t="shared" si="11"/>
        <v>0</v>
      </c>
      <c r="AK24" s="45">
        <f t="shared" si="11"/>
        <v>0</v>
      </c>
      <c r="AL24" s="45">
        <f t="shared" si="12"/>
        <v>0</v>
      </c>
      <c r="AM24" s="45">
        <f t="shared" si="12"/>
        <v>0</v>
      </c>
      <c r="AN24" s="45">
        <f t="shared" si="12"/>
        <v>0</v>
      </c>
      <c r="AO24" s="45">
        <f t="shared" si="12"/>
        <v>0</v>
      </c>
      <c r="AP24" s="45">
        <f t="shared" si="12"/>
        <v>0</v>
      </c>
      <c r="AQ24" s="45">
        <f t="shared" si="12"/>
        <v>0</v>
      </c>
      <c r="AR24" s="45">
        <f t="shared" si="12"/>
        <v>0</v>
      </c>
      <c r="AS24" s="45">
        <f t="shared" si="12"/>
        <v>0</v>
      </c>
      <c r="AT24" s="45">
        <f t="shared" si="12"/>
        <v>0</v>
      </c>
      <c r="AU24" s="45">
        <f t="shared" si="12"/>
        <v>0</v>
      </c>
      <c r="AV24" s="45">
        <f t="shared" si="13"/>
        <v>0</v>
      </c>
      <c r="AW24" s="45">
        <f t="shared" si="13"/>
        <v>0</v>
      </c>
      <c r="AX24" s="45">
        <f t="shared" si="13"/>
        <v>0</v>
      </c>
      <c r="AY24" s="45">
        <f t="shared" si="13"/>
        <v>0</v>
      </c>
      <c r="AZ24" s="45">
        <f t="shared" si="13"/>
        <v>0</v>
      </c>
      <c r="BA24" s="45">
        <f t="shared" si="13"/>
        <v>0</v>
      </c>
      <c r="BB24" s="45">
        <f t="shared" si="13"/>
        <v>0</v>
      </c>
      <c r="BC24" s="45">
        <f t="shared" si="13"/>
        <v>0</v>
      </c>
      <c r="BD24" s="45">
        <f t="shared" si="13"/>
        <v>0</v>
      </c>
      <c r="BE24" s="45">
        <f t="shared" si="13"/>
        <v>0</v>
      </c>
      <c r="BF24" s="45">
        <f t="shared" si="14"/>
        <v>0</v>
      </c>
      <c r="BG24" s="45">
        <f t="shared" si="14"/>
        <v>0</v>
      </c>
      <c r="BH24" s="45">
        <f t="shared" si="14"/>
        <v>0</v>
      </c>
      <c r="BI24" s="45">
        <f t="shared" si="14"/>
        <v>0</v>
      </c>
      <c r="BJ24" s="45">
        <f t="shared" si="14"/>
        <v>0</v>
      </c>
      <c r="BK24" s="45">
        <f t="shared" si="14"/>
        <v>0</v>
      </c>
      <c r="BL24" s="45">
        <f t="shared" si="14"/>
        <v>0</v>
      </c>
      <c r="BM24" s="45">
        <f t="shared" si="14"/>
        <v>0</v>
      </c>
      <c r="BN24" s="45">
        <f t="shared" si="14"/>
        <v>0</v>
      </c>
      <c r="BO24" s="45">
        <f t="shared" si="14"/>
        <v>0</v>
      </c>
      <c r="BP24" s="45">
        <f t="shared" si="15"/>
        <v>0</v>
      </c>
      <c r="BQ24" s="45">
        <f t="shared" si="15"/>
        <v>0</v>
      </c>
      <c r="BR24" s="45">
        <f t="shared" si="15"/>
        <v>0</v>
      </c>
      <c r="BS24" s="45">
        <f t="shared" si="15"/>
        <v>0</v>
      </c>
      <c r="BT24" s="45">
        <f t="shared" si="15"/>
        <v>0</v>
      </c>
      <c r="BU24" s="45">
        <f t="shared" si="15"/>
        <v>0</v>
      </c>
      <c r="BV24" s="45">
        <f t="shared" si="15"/>
        <v>0</v>
      </c>
      <c r="BW24" s="45">
        <f t="shared" si="15"/>
        <v>0</v>
      </c>
      <c r="BX24" s="45">
        <f t="shared" si="15"/>
        <v>0</v>
      </c>
      <c r="BY24" s="45">
        <f t="shared" si="15"/>
        <v>0</v>
      </c>
      <c r="BZ24" s="45">
        <f t="shared" si="16"/>
        <v>0</v>
      </c>
      <c r="CA24" s="45">
        <f t="shared" si="16"/>
        <v>0</v>
      </c>
      <c r="CB24" s="45">
        <f t="shared" si="16"/>
        <v>0</v>
      </c>
      <c r="CC24" s="45">
        <f t="shared" si="16"/>
        <v>0</v>
      </c>
      <c r="CD24" s="45">
        <f t="shared" si="16"/>
        <v>0</v>
      </c>
      <c r="CE24" s="45">
        <f t="shared" si="16"/>
        <v>0</v>
      </c>
      <c r="CF24" s="45">
        <f t="shared" si="16"/>
        <v>0</v>
      </c>
      <c r="CG24" s="45">
        <f t="shared" si="16"/>
        <v>0</v>
      </c>
      <c r="CH24" s="45">
        <f t="shared" si="16"/>
        <v>0</v>
      </c>
      <c r="CI24" s="45">
        <f t="shared" si="16"/>
        <v>0</v>
      </c>
      <c r="CJ24" s="45">
        <f t="shared" si="17"/>
        <v>0</v>
      </c>
      <c r="CK24" s="45">
        <f t="shared" si="17"/>
        <v>0</v>
      </c>
      <c r="CL24" s="45">
        <f t="shared" si="17"/>
        <v>0</v>
      </c>
      <c r="CM24" s="45">
        <f t="shared" si="17"/>
        <v>0</v>
      </c>
      <c r="CN24" s="45">
        <f t="shared" si="17"/>
        <v>0</v>
      </c>
      <c r="CO24" s="45">
        <f t="shared" si="17"/>
        <v>0</v>
      </c>
      <c r="CP24" s="45">
        <f t="shared" si="17"/>
        <v>0</v>
      </c>
      <c r="CQ24" s="45">
        <f t="shared" si="17"/>
        <v>0</v>
      </c>
      <c r="CR24" s="45">
        <f t="shared" si="17"/>
        <v>0</v>
      </c>
      <c r="CS24" s="45">
        <f t="shared" si="17"/>
        <v>0</v>
      </c>
      <c r="CT24" s="45">
        <f t="shared" si="17"/>
        <v>0</v>
      </c>
      <c r="CU24" s="45">
        <f t="shared" si="17"/>
        <v>0</v>
      </c>
      <c r="CV24" s="45">
        <f t="shared" si="17"/>
        <v>0</v>
      </c>
    </row>
    <row r="25" spans="3:100" ht="30" customHeight="1" x14ac:dyDescent="0.3">
      <c r="H25" s="45">
        <f t="shared" si="9"/>
        <v>0</v>
      </c>
      <c r="I25" s="45">
        <f t="shared" si="9"/>
        <v>0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  <c r="N25" s="45">
        <f t="shared" si="9"/>
        <v>0</v>
      </c>
      <c r="O25" s="45">
        <f t="shared" si="9"/>
        <v>0</v>
      </c>
      <c r="P25" s="45">
        <f t="shared" si="9"/>
        <v>0</v>
      </c>
      <c r="Q25" s="45">
        <f t="shared" si="9"/>
        <v>0</v>
      </c>
      <c r="R25" s="45">
        <f t="shared" si="10"/>
        <v>0</v>
      </c>
      <c r="S25" s="45">
        <f t="shared" si="10"/>
        <v>0</v>
      </c>
      <c r="T25" s="45">
        <f t="shared" si="10"/>
        <v>0</v>
      </c>
      <c r="U25" s="45">
        <f t="shared" si="10"/>
        <v>0</v>
      </c>
      <c r="V25" s="45">
        <f t="shared" si="10"/>
        <v>0</v>
      </c>
      <c r="W25" s="45">
        <f t="shared" si="10"/>
        <v>0</v>
      </c>
      <c r="X25" s="45">
        <f t="shared" si="10"/>
        <v>0</v>
      </c>
      <c r="Y25" s="45">
        <f t="shared" si="10"/>
        <v>0</v>
      </c>
      <c r="Z25" s="45">
        <f t="shared" si="10"/>
        <v>0</v>
      </c>
      <c r="AA25" s="45">
        <f t="shared" si="10"/>
        <v>0</v>
      </c>
      <c r="AB25" s="45">
        <f t="shared" si="11"/>
        <v>0</v>
      </c>
      <c r="AC25" s="45">
        <f t="shared" si="11"/>
        <v>0</v>
      </c>
      <c r="AD25" s="45">
        <f t="shared" si="11"/>
        <v>0</v>
      </c>
      <c r="AE25" s="45">
        <f t="shared" si="11"/>
        <v>0</v>
      </c>
      <c r="AF25" s="45">
        <f t="shared" si="11"/>
        <v>0</v>
      </c>
      <c r="AG25" s="45">
        <f t="shared" si="11"/>
        <v>0</v>
      </c>
      <c r="AH25" s="45">
        <f t="shared" si="11"/>
        <v>0</v>
      </c>
      <c r="AI25" s="45">
        <f t="shared" si="11"/>
        <v>0</v>
      </c>
      <c r="AJ25" s="45">
        <f t="shared" si="11"/>
        <v>0</v>
      </c>
      <c r="AK25" s="45">
        <f t="shared" si="11"/>
        <v>0</v>
      </c>
      <c r="AL25" s="45">
        <f t="shared" si="12"/>
        <v>0</v>
      </c>
      <c r="AM25" s="45">
        <f t="shared" si="12"/>
        <v>0</v>
      </c>
      <c r="AN25" s="45">
        <f t="shared" si="12"/>
        <v>0</v>
      </c>
      <c r="AO25" s="45">
        <f t="shared" si="12"/>
        <v>0</v>
      </c>
      <c r="AP25" s="45">
        <f t="shared" si="12"/>
        <v>0</v>
      </c>
      <c r="AQ25" s="45">
        <f t="shared" si="12"/>
        <v>0</v>
      </c>
      <c r="AR25" s="45">
        <f t="shared" si="12"/>
        <v>0</v>
      </c>
      <c r="AS25" s="45">
        <f t="shared" si="12"/>
        <v>0</v>
      </c>
      <c r="AT25" s="45">
        <f t="shared" si="12"/>
        <v>0</v>
      </c>
      <c r="AU25" s="45">
        <f t="shared" si="12"/>
        <v>0</v>
      </c>
      <c r="AV25" s="45">
        <f t="shared" si="13"/>
        <v>0</v>
      </c>
      <c r="AW25" s="45">
        <f t="shared" si="13"/>
        <v>0</v>
      </c>
      <c r="AX25" s="45">
        <f t="shared" si="13"/>
        <v>0</v>
      </c>
      <c r="AY25" s="45">
        <f t="shared" si="13"/>
        <v>0</v>
      </c>
      <c r="AZ25" s="45">
        <f t="shared" si="13"/>
        <v>0</v>
      </c>
      <c r="BA25" s="45">
        <f t="shared" si="13"/>
        <v>0</v>
      </c>
      <c r="BB25" s="45">
        <f t="shared" si="13"/>
        <v>0</v>
      </c>
      <c r="BC25" s="45">
        <f t="shared" si="13"/>
        <v>0</v>
      </c>
      <c r="BD25" s="45">
        <f t="shared" si="13"/>
        <v>0</v>
      </c>
      <c r="BE25" s="45">
        <f t="shared" si="13"/>
        <v>0</v>
      </c>
      <c r="BF25" s="45">
        <f t="shared" si="14"/>
        <v>0</v>
      </c>
      <c r="BG25" s="45">
        <f t="shared" si="14"/>
        <v>0</v>
      </c>
      <c r="BH25" s="45">
        <f t="shared" si="14"/>
        <v>0</v>
      </c>
      <c r="BI25" s="45">
        <f t="shared" si="14"/>
        <v>0</v>
      </c>
      <c r="BJ25" s="45">
        <f t="shared" si="14"/>
        <v>0</v>
      </c>
      <c r="BK25" s="45">
        <f t="shared" si="14"/>
        <v>0</v>
      </c>
      <c r="BL25" s="45">
        <f t="shared" si="14"/>
        <v>0</v>
      </c>
      <c r="BM25" s="45">
        <f t="shared" si="14"/>
        <v>0</v>
      </c>
      <c r="BN25" s="45">
        <f t="shared" si="14"/>
        <v>0</v>
      </c>
      <c r="BO25" s="45">
        <f t="shared" si="14"/>
        <v>0</v>
      </c>
      <c r="BP25" s="45">
        <f t="shared" si="15"/>
        <v>0</v>
      </c>
      <c r="BQ25" s="45">
        <f t="shared" si="15"/>
        <v>0</v>
      </c>
      <c r="BR25" s="45">
        <f t="shared" si="15"/>
        <v>0</v>
      </c>
      <c r="BS25" s="45">
        <f t="shared" si="15"/>
        <v>0</v>
      </c>
      <c r="BT25" s="45">
        <f t="shared" si="15"/>
        <v>0</v>
      </c>
      <c r="BU25" s="45">
        <f t="shared" si="15"/>
        <v>0</v>
      </c>
      <c r="BV25" s="45">
        <f t="shared" si="15"/>
        <v>0</v>
      </c>
      <c r="BW25" s="45">
        <f t="shared" si="15"/>
        <v>0</v>
      </c>
      <c r="BX25" s="45">
        <f t="shared" si="15"/>
        <v>0</v>
      </c>
      <c r="BY25" s="45">
        <f t="shared" si="15"/>
        <v>0</v>
      </c>
      <c r="BZ25" s="45">
        <f t="shared" si="16"/>
        <v>0</v>
      </c>
      <c r="CA25" s="45">
        <f t="shared" si="16"/>
        <v>0</v>
      </c>
      <c r="CB25" s="45">
        <f t="shared" si="16"/>
        <v>0</v>
      </c>
      <c r="CC25" s="45">
        <f t="shared" si="16"/>
        <v>0</v>
      </c>
      <c r="CD25" s="45">
        <f t="shared" si="16"/>
        <v>0</v>
      </c>
      <c r="CE25" s="45">
        <f t="shared" si="16"/>
        <v>0</v>
      </c>
      <c r="CF25" s="45">
        <f t="shared" si="16"/>
        <v>0</v>
      </c>
      <c r="CG25" s="45">
        <f t="shared" si="16"/>
        <v>0</v>
      </c>
      <c r="CH25" s="45">
        <f t="shared" si="16"/>
        <v>0</v>
      </c>
      <c r="CI25" s="45">
        <f t="shared" si="16"/>
        <v>0</v>
      </c>
      <c r="CJ25" s="45">
        <f t="shared" si="17"/>
        <v>0</v>
      </c>
      <c r="CK25" s="45">
        <f t="shared" si="17"/>
        <v>0</v>
      </c>
      <c r="CL25" s="45">
        <f t="shared" si="17"/>
        <v>0</v>
      </c>
      <c r="CM25" s="45">
        <f t="shared" si="17"/>
        <v>0</v>
      </c>
      <c r="CN25" s="45">
        <f t="shared" si="17"/>
        <v>0</v>
      </c>
      <c r="CO25" s="45">
        <f t="shared" si="17"/>
        <v>0</v>
      </c>
      <c r="CP25" s="45">
        <f t="shared" si="17"/>
        <v>0</v>
      </c>
      <c r="CQ25" s="45">
        <f t="shared" si="17"/>
        <v>0</v>
      </c>
      <c r="CR25" s="45">
        <f t="shared" si="17"/>
        <v>0</v>
      </c>
      <c r="CS25" s="45">
        <f t="shared" si="17"/>
        <v>0</v>
      </c>
      <c r="CT25" s="45">
        <f t="shared" si="17"/>
        <v>0</v>
      </c>
      <c r="CU25" s="45">
        <f t="shared" si="17"/>
        <v>0</v>
      </c>
      <c r="CV25" s="45">
        <f t="shared" si="17"/>
        <v>0</v>
      </c>
    </row>
    <row r="26" spans="3:100" ht="30" customHeight="1" x14ac:dyDescent="0.3">
      <c r="H26" s="45">
        <f t="shared" si="9"/>
        <v>0</v>
      </c>
      <c r="I26" s="45">
        <f t="shared" si="9"/>
        <v>0</v>
      </c>
      <c r="J26" s="45">
        <f t="shared" si="9"/>
        <v>0</v>
      </c>
      <c r="K26" s="45">
        <f t="shared" si="9"/>
        <v>0</v>
      </c>
      <c r="L26" s="45">
        <f t="shared" si="9"/>
        <v>0</v>
      </c>
      <c r="M26" s="45">
        <f t="shared" si="9"/>
        <v>0</v>
      </c>
      <c r="N26" s="45">
        <f t="shared" si="9"/>
        <v>0</v>
      </c>
      <c r="O26" s="45">
        <f t="shared" si="9"/>
        <v>0</v>
      </c>
      <c r="P26" s="45">
        <f t="shared" si="9"/>
        <v>0</v>
      </c>
      <c r="Q26" s="45">
        <f t="shared" si="9"/>
        <v>0</v>
      </c>
      <c r="R26" s="45">
        <f t="shared" si="10"/>
        <v>0</v>
      </c>
      <c r="S26" s="45">
        <f t="shared" si="10"/>
        <v>0</v>
      </c>
      <c r="T26" s="45">
        <f t="shared" si="10"/>
        <v>0</v>
      </c>
      <c r="U26" s="45">
        <f t="shared" si="10"/>
        <v>0</v>
      </c>
      <c r="V26" s="45">
        <f t="shared" si="10"/>
        <v>0</v>
      </c>
      <c r="W26" s="45">
        <f t="shared" si="10"/>
        <v>0</v>
      </c>
      <c r="X26" s="45">
        <f t="shared" si="10"/>
        <v>0</v>
      </c>
      <c r="Y26" s="45">
        <f t="shared" si="10"/>
        <v>0</v>
      </c>
      <c r="Z26" s="45">
        <f t="shared" si="10"/>
        <v>0</v>
      </c>
      <c r="AA26" s="45">
        <f t="shared" si="10"/>
        <v>0</v>
      </c>
      <c r="AB26" s="45">
        <f t="shared" si="11"/>
        <v>0</v>
      </c>
      <c r="AC26" s="45">
        <f t="shared" si="11"/>
        <v>0</v>
      </c>
      <c r="AD26" s="45">
        <f t="shared" si="11"/>
        <v>0</v>
      </c>
      <c r="AE26" s="45">
        <f t="shared" si="11"/>
        <v>0</v>
      </c>
      <c r="AF26" s="45">
        <f t="shared" si="11"/>
        <v>0</v>
      </c>
      <c r="AG26" s="45">
        <f t="shared" si="11"/>
        <v>0</v>
      </c>
      <c r="AH26" s="45">
        <f t="shared" si="11"/>
        <v>0</v>
      </c>
      <c r="AI26" s="45">
        <f t="shared" si="11"/>
        <v>0</v>
      </c>
      <c r="AJ26" s="45">
        <f t="shared" si="11"/>
        <v>0</v>
      </c>
      <c r="AK26" s="45">
        <f t="shared" si="11"/>
        <v>0</v>
      </c>
      <c r="AL26" s="45">
        <f t="shared" si="12"/>
        <v>0</v>
      </c>
      <c r="AM26" s="45">
        <f t="shared" si="12"/>
        <v>0</v>
      </c>
      <c r="AN26" s="45">
        <f t="shared" si="12"/>
        <v>0</v>
      </c>
      <c r="AO26" s="45">
        <f t="shared" si="12"/>
        <v>0</v>
      </c>
      <c r="AP26" s="45">
        <f t="shared" si="12"/>
        <v>0</v>
      </c>
      <c r="AQ26" s="45">
        <f t="shared" si="12"/>
        <v>0</v>
      </c>
      <c r="AR26" s="45">
        <f t="shared" si="12"/>
        <v>0</v>
      </c>
      <c r="AS26" s="45">
        <f t="shared" si="12"/>
        <v>0</v>
      </c>
      <c r="AT26" s="45">
        <f t="shared" si="12"/>
        <v>0</v>
      </c>
      <c r="AU26" s="45">
        <f t="shared" si="12"/>
        <v>0</v>
      </c>
      <c r="AV26" s="45">
        <f t="shared" si="13"/>
        <v>0</v>
      </c>
      <c r="AW26" s="45">
        <f t="shared" si="13"/>
        <v>0</v>
      </c>
      <c r="AX26" s="45">
        <f t="shared" si="13"/>
        <v>0</v>
      </c>
      <c r="AY26" s="45">
        <f t="shared" si="13"/>
        <v>0</v>
      </c>
      <c r="AZ26" s="45">
        <f t="shared" si="13"/>
        <v>0</v>
      </c>
      <c r="BA26" s="45">
        <f t="shared" si="13"/>
        <v>0</v>
      </c>
      <c r="BB26" s="45">
        <f t="shared" si="13"/>
        <v>0</v>
      </c>
      <c r="BC26" s="45">
        <f t="shared" si="13"/>
        <v>0</v>
      </c>
      <c r="BD26" s="45">
        <f t="shared" si="13"/>
        <v>0</v>
      </c>
      <c r="BE26" s="45">
        <f t="shared" si="13"/>
        <v>0</v>
      </c>
      <c r="BF26" s="45">
        <f t="shared" si="14"/>
        <v>0</v>
      </c>
      <c r="BG26" s="45">
        <f t="shared" si="14"/>
        <v>0</v>
      </c>
      <c r="BH26" s="45">
        <f t="shared" si="14"/>
        <v>0</v>
      </c>
      <c r="BI26" s="45">
        <f t="shared" si="14"/>
        <v>0</v>
      </c>
      <c r="BJ26" s="45">
        <f t="shared" si="14"/>
        <v>0</v>
      </c>
      <c r="BK26" s="45">
        <f t="shared" si="14"/>
        <v>0</v>
      </c>
      <c r="BL26" s="45">
        <f t="shared" si="14"/>
        <v>0</v>
      </c>
      <c r="BM26" s="45">
        <f t="shared" si="14"/>
        <v>0</v>
      </c>
      <c r="BN26" s="45">
        <f t="shared" si="14"/>
        <v>0</v>
      </c>
      <c r="BO26" s="45">
        <f t="shared" si="14"/>
        <v>0</v>
      </c>
      <c r="BP26" s="45">
        <f t="shared" si="15"/>
        <v>0</v>
      </c>
      <c r="BQ26" s="45">
        <f t="shared" si="15"/>
        <v>0</v>
      </c>
      <c r="BR26" s="45">
        <f t="shared" si="15"/>
        <v>0</v>
      </c>
      <c r="BS26" s="45">
        <f t="shared" si="15"/>
        <v>0</v>
      </c>
      <c r="BT26" s="45">
        <f t="shared" si="15"/>
        <v>0</v>
      </c>
      <c r="BU26" s="45">
        <f t="shared" si="15"/>
        <v>0</v>
      </c>
      <c r="BV26" s="45">
        <f t="shared" si="15"/>
        <v>0</v>
      </c>
      <c r="BW26" s="45">
        <f t="shared" si="15"/>
        <v>0</v>
      </c>
      <c r="BX26" s="45">
        <f t="shared" si="15"/>
        <v>0</v>
      </c>
      <c r="BY26" s="45">
        <f t="shared" si="15"/>
        <v>0</v>
      </c>
      <c r="BZ26" s="45">
        <f t="shared" si="16"/>
        <v>0</v>
      </c>
      <c r="CA26" s="45">
        <f t="shared" si="16"/>
        <v>0</v>
      </c>
      <c r="CB26" s="45">
        <f t="shared" si="16"/>
        <v>0</v>
      </c>
      <c r="CC26" s="45">
        <f t="shared" si="16"/>
        <v>0</v>
      </c>
      <c r="CD26" s="45">
        <f t="shared" si="16"/>
        <v>0</v>
      </c>
      <c r="CE26" s="45">
        <f t="shared" si="16"/>
        <v>0</v>
      </c>
      <c r="CF26" s="45">
        <f t="shared" si="16"/>
        <v>0</v>
      </c>
      <c r="CG26" s="45">
        <f t="shared" si="16"/>
        <v>0</v>
      </c>
      <c r="CH26" s="45">
        <f t="shared" si="16"/>
        <v>0</v>
      </c>
      <c r="CI26" s="45">
        <f t="shared" si="16"/>
        <v>0</v>
      </c>
      <c r="CJ26" s="45">
        <f t="shared" si="17"/>
        <v>0</v>
      </c>
      <c r="CK26" s="45">
        <f t="shared" si="17"/>
        <v>0</v>
      </c>
      <c r="CL26" s="45">
        <f t="shared" si="17"/>
        <v>0</v>
      </c>
      <c r="CM26" s="45">
        <f t="shared" si="17"/>
        <v>0</v>
      </c>
      <c r="CN26" s="45">
        <f t="shared" si="17"/>
        <v>0</v>
      </c>
      <c r="CO26" s="45">
        <f t="shared" si="17"/>
        <v>0</v>
      </c>
      <c r="CP26" s="45">
        <f t="shared" si="17"/>
        <v>0</v>
      </c>
      <c r="CQ26" s="45">
        <f t="shared" si="17"/>
        <v>0</v>
      </c>
      <c r="CR26" s="45">
        <f t="shared" si="17"/>
        <v>0</v>
      </c>
      <c r="CS26" s="45">
        <f t="shared" si="17"/>
        <v>0</v>
      </c>
      <c r="CT26" s="45">
        <f t="shared" si="17"/>
        <v>0</v>
      </c>
      <c r="CU26" s="45">
        <f t="shared" si="17"/>
        <v>0</v>
      </c>
      <c r="CV26" s="45">
        <f t="shared" si="17"/>
        <v>0</v>
      </c>
    </row>
    <row r="27" spans="3:100" ht="30" customHeight="1" x14ac:dyDescent="0.3">
      <c r="H27" s="45">
        <f t="shared" si="9"/>
        <v>0</v>
      </c>
      <c r="I27" s="45">
        <f t="shared" si="9"/>
        <v>0</v>
      </c>
      <c r="J27" s="45">
        <f t="shared" si="9"/>
        <v>0</v>
      </c>
      <c r="K27" s="45">
        <f t="shared" si="9"/>
        <v>0</v>
      </c>
      <c r="L27" s="45">
        <f t="shared" si="9"/>
        <v>0</v>
      </c>
      <c r="M27" s="45">
        <f t="shared" si="9"/>
        <v>0</v>
      </c>
      <c r="N27" s="45">
        <f t="shared" si="9"/>
        <v>0</v>
      </c>
      <c r="O27" s="45">
        <f t="shared" si="9"/>
        <v>0</v>
      </c>
      <c r="P27" s="45">
        <f t="shared" si="9"/>
        <v>0</v>
      </c>
      <c r="Q27" s="45">
        <f t="shared" si="9"/>
        <v>0</v>
      </c>
      <c r="R27" s="45">
        <f t="shared" si="10"/>
        <v>0</v>
      </c>
      <c r="S27" s="45">
        <f t="shared" si="10"/>
        <v>0</v>
      </c>
      <c r="T27" s="45">
        <f t="shared" si="10"/>
        <v>0</v>
      </c>
      <c r="U27" s="45">
        <f t="shared" si="10"/>
        <v>0</v>
      </c>
      <c r="V27" s="45">
        <f t="shared" si="10"/>
        <v>0</v>
      </c>
      <c r="W27" s="45">
        <f t="shared" si="10"/>
        <v>0</v>
      </c>
      <c r="X27" s="45">
        <f t="shared" si="10"/>
        <v>0</v>
      </c>
      <c r="Y27" s="45">
        <f t="shared" si="10"/>
        <v>0</v>
      </c>
      <c r="Z27" s="45">
        <f t="shared" si="10"/>
        <v>0</v>
      </c>
      <c r="AA27" s="45">
        <f t="shared" si="10"/>
        <v>0</v>
      </c>
      <c r="AB27" s="45">
        <f t="shared" si="11"/>
        <v>0</v>
      </c>
      <c r="AC27" s="45">
        <f t="shared" si="11"/>
        <v>0</v>
      </c>
      <c r="AD27" s="45">
        <f t="shared" si="11"/>
        <v>0</v>
      </c>
      <c r="AE27" s="45">
        <f t="shared" si="11"/>
        <v>0</v>
      </c>
      <c r="AF27" s="45">
        <f t="shared" si="11"/>
        <v>0</v>
      </c>
      <c r="AG27" s="45">
        <f t="shared" si="11"/>
        <v>0</v>
      </c>
      <c r="AH27" s="45">
        <f t="shared" si="11"/>
        <v>0</v>
      </c>
      <c r="AI27" s="45">
        <f t="shared" si="11"/>
        <v>0</v>
      </c>
      <c r="AJ27" s="45">
        <f t="shared" si="11"/>
        <v>0</v>
      </c>
      <c r="AK27" s="45">
        <f t="shared" si="11"/>
        <v>0</v>
      </c>
      <c r="AL27" s="45">
        <f t="shared" si="12"/>
        <v>0</v>
      </c>
      <c r="AM27" s="45">
        <f t="shared" si="12"/>
        <v>0</v>
      </c>
      <c r="AN27" s="45">
        <f t="shared" si="12"/>
        <v>0</v>
      </c>
      <c r="AO27" s="45">
        <f t="shared" si="12"/>
        <v>0</v>
      </c>
      <c r="AP27" s="45">
        <f t="shared" si="12"/>
        <v>0</v>
      </c>
      <c r="AQ27" s="45">
        <f t="shared" si="12"/>
        <v>0</v>
      </c>
      <c r="AR27" s="45">
        <f t="shared" si="12"/>
        <v>0</v>
      </c>
      <c r="AS27" s="45">
        <f t="shared" si="12"/>
        <v>0</v>
      </c>
      <c r="AT27" s="45">
        <f t="shared" si="12"/>
        <v>0</v>
      </c>
      <c r="AU27" s="45">
        <f t="shared" si="12"/>
        <v>0</v>
      </c>
      <c r="AV27" s="45">
        <f t="shared" si="13"/>
        <v>0</v>
      </c>
      <c r="AW27" s="45">
        <f t="shared" si="13"/>
        <v>0</v>
      </c>
      <c r="AX27" s="45">
        <f t="shared" si="13"/>
        <v>0</v>
      </c>
      <c r="AY27" s="45">
        <f t="shared" si="13"/>
        <v>0</v>
      </c>
      <c r="AZ27" s="45">
        <f t="shared" si="13"/>
        <v>0</v>
      </c>
      <c r="BA27" s="45">
        <f t="shared" si="13"/>
        <v>0</v>
      </c>
      <c r="BB27" s="45">
        <f t="shared" si="13"/>
        <v>0</v>
      </c>
      <c r="BC27" s="45">
        <f t="shared" si="13"/>
        <v>0</v>
      </c>
      <c r="BD27" s="45">
        <f t="shared" si="13"/>
        <v>0</v>
      </c>
      <c r="BE27" s="45">
        <f t="shared" si="13"/>
        <v>0</v>
      </c>
      <c r="BF27" s="45">
        <f t="shared" si="14"/>
        <v>0</v>
      </c>
      <c r="BG27" s="45">
        <f t="shared" si="14"/>
        <v>0</v>
      </c>
      <c r="BH27" s="45">
        <f t="shared" si="14"/>
        <v>0</v>
      </c>
      <c r="BI27" s="45">
        <f t="shared" si="14"/>
        <v>0</v>
      </c>
      <c r="BJ27" s="45">
        <f t="shared" si="14"/>
        <v>0</v>
      </c>
      <c r="BK27" s="45">
        <f t="shared" si="14"/>
        <v>0</v>
      </c>
      <c r="BL27" s="45">
        <f t="shared" si="14"/>
        <v>0</v>
      </c>
      <c r="BM27" s="45">
        <f t="shared" si="14"/>
        <v>0</v>
      </c>
      <c r="BN27" s="45">
        <f t="shared" si="14"/>
        <v>0</v>
      </c>
      <c r="BO27" s="45">
        <f t="shared" si="14"/>
        <v>0</v>
      </c>
      <c r="BP27" s="45">
        <f t="shared" si="15"/>
        <v>0</v>
      </c>
      <c r="BQ27" s="45">
        <f t="shared" si="15"/>
        <v>0</v>
      </c>
      <c r="BR27" s="45">
        <f t="shared" si="15"/>
        <v>0</v>
      </c>
      <c r="BS27" s="45">
        <f t="shared" si="15"/>
        <v>0</v>
      </c>
      <c r="BT27" s="45">
        <f t="shared" si="15"/>
        <v>0</v>
      </c>
      <c r="BU27" s="45">
        <f t="shared" si="15"/>
        <v>0</v>
      </c>
      <c r="BV27" s="45">
        <f t="shared" si="15"/>
        <v>0</v>
      </c>
      <c r="BW27" s="45">
        <f t="shared" si="15"/>
        <v>0</v>
      </c>
      <c r="BX27" s="45">
        <f t="shared" si="15"/>
        <v>0</v>
      </c>
      <c r="BY27" s="45">
        <f t="shared" si="15"/>
        <v>0</v>
      </c>
      <c r="BZ27" s="45">
        <f t="shared" si="16"/>
        <v>0</v>
      </c>
      <c r="CA27" s="45">
        <f t="shared" si="16"/>
        <v>0</v>
      </c>
      <c r="CB27" s="45">
        <f t="shared" si="16"/>
        <v>0</v>
      </c>
      <c r="CC27" s="45">
        <f t="shared" si="16"/>
        <v>0</v>
      </c>
      <c r="CD27" s="45">
        <f t="shared" si="16"/>
        <v>0</v>
      </c>
      <c r="CE27" s="45">
        <f t="shared" si="16"/>
        <v>0</v>
      </c>
      <c r="CF27" s="45">
        <f t="shared" si="16"/>
        <v>0</v>
      </c>
      <c r="CG27" s="45">
        <f t="shared" si="16"/>
        <v>0</v>
      </c>
      <c r="CH27" s="45">
        <f t="shared" si="16"/>
        <v>0</v>
      </c>
      <c r="CI27" s="45">
        <f t="shared" si="16"/>
        <v>0</v>
      </c>
      <c r="CJ27" s="45">
        <f t="shared" si="17"/>
        <v>0</v>
      </c>
      <c r="CK27" s="45">
        <f t="shared" si="17"/>
        <v>0</v>
      </c>
      <c r="CL27" s="45">
        <f t="shared" si="17"/>
        <v>0</v>
      </c>
      <c r="CM27" s="45">
        <f t="shared" si="17"/>
        <v>0</v>
      </c>
      <c r="CN27" s="45">
        <f t="shared" si="17"/>
        <v>0</v>
      </c>
      <c r="CO27" s="45">
        <f t="shared" si="17"/>
        <v>0</v>
      </c>
      <c r="CP27" s="45">
        <f t="shared" si="17"/>
        <v>0</v>
      </c>
      <c r="CQ27" s="45">
        <f t="shared" si="17"/>
        <v>0</v>
      </c>
      <c r="CR27" s="45">
        <f t="shared" si="17"/>
        <v>0</v>
      </c>
      <c r="CS27" s="45">
        <f t="shared" si="17"/>
        <v>0</v>
      </c>
      <c r="CT27" s="45">
        <f t="shared" si="17"/>
        <v>0</v>
      </c>
      <c r="CU27" s="45">
        <f t="shared" si="17"/>
        <v>0</v>
      </c>
      <c r="CV27" s="45">
        <f t="shared" si="17"/>
        <v>0</v>
      </c>
    </row>
    <row r="28" spans="3:100" ht="30" customHeight="1" x14ac:dyDescent="0.3">
      <c r="H28" s="45">
        <f t="shared" ref="H28:Q37" si="18">IF( AND(
     COLUMN()-COLUMN($H$8)+1 &lt;= ROUNDUP($F$4/$B$2,0),
     ROW()-ROW($H$8)+1       &lt;= ROUNDUP($F$5/$B$2,0)
   ),
   1,
   0)</f>
        <v>0</v>
      </c>
      <c r="I28" s="45">
        <f t="shared" si="18"/>
        <v>0</v>
      </c>
      <c r="J28" s="45">
        <f t="shared" si="18"/>
        <v>0</v>
      </c>
      <c r="K28" s="45">
        <f t="shared" si="18"/>
        <v>0</v>
      </c>
      <c r="L28" s="45">
        <f t="shared" si="18"/>
        <v>0</v>
      </c>
      <c r="M28" s="45">
        <f t="shared" si="18"/>
        <v>0</v>
      </c>
      <c r="N28" s="45">
        <f t="shared" si="18"/>
        <v>0</v>
      </c>
      <c r="O28" s="45">
        <f t="shared" si="18"/>
        <v>0</v>
      </c>
      <c r="P28" s="45">
        <f t="shared" si="18"/>
        <v>0</v>
      </c>
      <c r="Q28" s="45">
        <f t="shared" si="18"/>
        <v>0</v>
      </c>
      <c r="R28" s="45">
        <f t="shared" ref="R28:AA37" si="19">IF( AND(
     COLUMN()-COLUMN($H$8)+1 &lt;= ROUNDUP($F$4/$B$2,0),
     ROW()-ROW($H$8)+1       &lt;= ROUNDUP($F$5/$B$2,0)
   ),
   1,
   0)</f>
        <v>0</v>
      </c>
      <c r="S28" s="45">
        <f t="shared" si="19"/>
        <v>0</v>
      </c>
      <c r="T28" s="45">
        <f t="shared" si="19"/>
        <v>0</v>
      </c>
      <c r="U28" s="45">
        <f t="shared" si="19"/>
        <v>0</v>
      </c>
      <c r="V28" s="45">
        <f t="shared" si="19"/>
        <v>0</v>
      </c>
      <c r="W28" s="45">
        <f t="shared" si="19"/>
        <v>0</v>
      </c>
      <c r="X28" s="45">
        <f t="shared" si="19"/>
        <v>0</v>
      </c>
      <c r="Y28" s="45">
        <f t="shared" si="19"/>
        <v>0</v>
      </c>
      <c r="Z28" s="45">
        <f t="shared" si="19"/>
        <v>0</v>
      </c>
      <c r="AA28" s="45">
        <f t="shared" si="19"/>
        <v>0</v>
      </c>
      <c r="AB28" s="45">
        <f t="shared" ref="AB28:AK37" si="20">IF( AND(
     COLUMN()-COLUMN($H$8)+1 &lt;= ROUNDUP($F$4/$B$2,0),
     ROW()-ROW($H$8)+1       &lt;= ROUNDUP($F$5/$B$2,0)
   ),
   1,
   0)</f>
        <v>0</v>
      </c>
      <c r="AC28" s="45">
        <f t="shared" si="20"/>
        <v>0</v>
      </c>
      <c r="AD28" s="45">
        <f t="shared" si="20"/>
        <v>0</v>
      </c>
      <c r="AE28" s="45">
        <f t="shared" si="20"/>
        <v>0</v>
      </c>
      <c r="AF28" s="45">
        <f t="shared" si="20"/>
        <v>0</v>
      </c>
      <c r="AG28" s="45">
        <f t="shared" si="20"/>
        <v>0</v>
      </c>
      <c r="AH28" s="45">
        <f t="shared" si="20"/>
        <v>0</v>
      </c>
      <c r="AI28" s="45">
        <f t="shared" si="20"/>
        <v>0</v>
      </c>
      <c r="AJ28" s="45">
        <f t="shared" si="20"/>
        <v>0</v>
      </c>
      <c r="AK28" s="45">
        <f t="shared" si="20"/>
        <v>0</v>
      </c>
      <c r="AL28" s="45">
        <f t="shared" ref="AL28:AU37" si="21">IF( AND(
     COLUMN()-COLUMN($H$8)+1 &lt;= ROUNDUP($F$4/$B$2,0),
     ROW()-ROW($H$8)+1       &lt;= ROUNDUP($F$5/$B$2,0)
   ),
   1,
   0)</f>
        <v>0</v>
      </c>
      <c r="AM28" s="45">
        <f t="shared" si="21"/>
        <v>0</v>
      </c>
      <c r="AN28" s="45">
        <f t="shared" si="21"/>
        <v>0</v>
      </c>
      <c r="AO28" s="45">
        <f t="shared" si="21"/>
        <v>0</v>
      </c>
      <c r="AP28" s="45">
        <f t="shared" si="21"/>
        <v>0</v>
      </c>
      <c r="AQ28" s="45">
        <f t="shared" si="21"/>
        <v>0</v>
      </c>
      <c r="AR28" s="45">
        <f t="shared" si="21"/>
        <v>0</v>
      </c>
      <c r="AS28" s="45">
        <f t="shared" si="21"/>
        <v>0</v>
      </c>
      <c r="AT28" s="45">
        <f t="shared" si="21"/>
        <v>0</v>
      </c>
      <c r="AU28" s="45">
        <f t="shared" si="21"/>
        <v>0</v>
      </c>
      <c r="AV28" s="45">
        <f t="shared" ref="AV28:BE37" si="22">IF( AND(
     COLUMN()-COLUMN($H$8)+1 &lt;= ROUNDUP($F$4/$B$2,0),
     ROW()-ROW($H$8)+1       &lt;= ROUNDUP($F$5/$B$2,0)
   ),
   1,
   0)</f>
        <v>0</v>
      </c>
      <c r="AW28" s="45">
        <f t="shared" si="22"/>
        <v>0</v>
      </c>
      <c r="AX28" s="45">
        <f t="shared" si="22"/>
        <v>0</v>
      </c>
      <c r="AY28" s="45">
        <f t="shared" si="22"/>
        <v>0</v>
      </c>
      <c r="AZ28" s="45">
        <f t="shared" si="22"/>
        <v>0</v>
      </c>
      <c r="BA28" s="45">
        <f t="shared" si="22"/>
        <v>0</v>
      </c>
      <c r="BB28" s="45">
        <f t="shared" si="22"/>
        <v>0</v>
      </c>
      <c r="BC28" s="45">
        <f t="shared" si="22"/>
        <v>0</v>
      </c>
      <c r="BD28" s="45">
        <f t="shared" si="22"/>
        <v>0</v>
      </c>
      <c r="BE28" s="45">
        <f t="shared" si="22"/>
        <v>0</v>
      </c>
      <c r="BF28" s="45">
        <f t="shared" ref="BF28:BO37" si="23">IF( AND(
     COLUMN()-COLUMN($H$8)+1 &lt;= ROUNDUP($F$4/$B$2,0),
     ROW()-ROW($H$8)+1       &lt;= ROUNDUP($F$5/$B$2,0)
   ),
   1,
   0)</f>
        <v>0</v>
      </c>
      <c r="BG28" s="45">
        <f t="shared" si="23"/>
        <v>0</v>
      </c>
      <c r="BH28" s="45">
        <f t="shared" si="23"/>
        <v>0</v>
      </c>
      <c r="BI28" s="45">
        <f t="shared" si="23"/>
        <v>0</v>
      </c>
      <c r="BJ28" s="45">
        <f t="shared" si="23"/>
        <v>0</v>
      </c>
      <c r="BK28" s="45">
        <f t="shared" si="23"/>
        <v>0</v>
      </c>
      <c r="BL28" s="45">
        <f t="shared" si="23"/>
        <v>0</v>
      </c>
      <c r="BM28" s="45">
        <f t="shared" si="23"/>
        <v>0</v>
      </c>
      <c r="BN28" s="45">
        <f t="shared" si="23"/>
        <v>0</v>
      </c>
      <c r="BO28" s="45">
        <f t="shared" si="23"/>
        <v>0</v>
      </c>
      <c r="BP28" s="45">
        <f t="shared" ref="BP28:BY37" si="24">IF( AND(
     COLUMN()-COLUMN($H$8)+1 &lt;= ROUNDUP($F$4/$B$2,0),
     ROW()-ROW($H$8)+1       &lt;= ROUNDUP($F$5/$B$2,0)
   ),
   1,
   0)</f>
        <v>0</v>
      </c>
      <c r="BQ28" s="45">
        <f t="shared" si="24"/>
        <v>0</v>
      </c>
      <c r="BR28" s="45">
        <f t="shared" si="24"/>
        <v>0</v>
      </c>
      <c r="BS28" s="45">
        <f t="shared" si="24"/>
        <v>0</v>
      </c>
      <c r="BT28" s="45">
        <f t="shared" si="24"/>
        <v>0</v>
      </c>
      <c r="BU28" s="45">
        <f t="shared" si="24"/>
        <v>0</v>
      </c>
      <c r="BV28" s="45">
        <f t="shared" si="24"/>
        <v>0</v>
      </c>
      <c r="BW28" s="45">
        <f t="shared" si="24"/>
        <v>0</v>
      </c>
      <c r="BX28" s="45">
        <f t="shared" si="24"/>
        <v>0</v>
      </c>
      <c r="BY28" s="45">
        <f t="shared" si="24"/>
        <v>0</v>
      </c>
      <c r="BZ28" s="45">
        <f t="shared" ref="BZ28:CI37" si="25">IF( AND(
     COLUMN()-COLUMN($H$8)+1 &lt;= ROUNDUP($F$4/$B$2,0),
     ROW()-ROW($H$8)+1       &lt;= ROUNDUP($F$5/$B$2,0)
   ),
   1,
   0)</f>
        <v>0</v>
      </c>
      <c r="CA28" s="45">
        <f t="shared" si="25"/>
        <v>0</v>
      </c>
      <c r="CB28" s="45">
        <f t="shared" si="25"/>
        <v>0</v>
      </c>
      <c r="CC28" s="45">
        <f t="shared" si="25"/>
        <v>0</v>
      </c>
      <c r="CD28" s="45">
        <f t="shared" si="25"/>
        <v>0</v>
      </c>
      <c r="CE28" s="45">
        <f t="shared" si="25"/>
        <v>0</v>
      </c>
      <c r="CF28" s="45">
        <f t="shared" si="25"/>
        <v>0</v>
      </c>
      <c r="CG28" s="45">
        <f t="shared" si="25"/>
        <v>0</v>
      </c>
      <c r="CH28" s="45">
        <f t="shared" si="25"/>
        <v>0</v>
      </c>
      <c r="CI28" s="45">
        <f t="shared" si="25"/>
        <v>0</v>
      </c>
      <c r="CJ28" s="45">
        <f t="shared" ref="CJ28:CV37" si="26">IF( AND(
     COLUMN()-COLUMN($H$8)+1 &lt;= ROUNDUP($F$4/$B$2,0),
     ROW()-ROW($H$8)+1       &lt;= ROUNDUP($F$5/$B$2,0)
   ),
   1,
   0)</f>
        <v>0</v>
      </c>
      <c r="CK28" s="45">
        <f t="shared" si="26"/>
        <v>0</v>
      </c>
      <c r="CL28" s="45">
        <f t="shared" si="26"/>
        <v>0</v>
      </c>
      <c r="CM28" s="45">
        <f t="shared" si="26"/>
        <v>0</v>
      </c>
      <c r="CN28" s="45">
        <f t="shared" si="26"/>
        <v>0</v>
      </c>
      <c r="CO28" s="45">
        <f t="shared" si="26"/>
        <v>0</v>
      </c>
      <c r="CP28" s="45">
        <f t="shared" si="26"/>
        <v>0</v>
      </c>
      <c r="CQ28" s="45">
        <f t="shared" si="26"/>
        <v>0</v>
      </c>
      <c r="CR28" s="45">
        <f t="shared" si="26"/>
        <v>0</v>
      </c>
      <c r="CS28" s="45">
        <f t="shared" si="26"/>
        <v>0</v>
      </c>
      <c r="CT28" s="45">
        <f t="shared" si="26"/>
        <v>0</v>
      </c>
      <c r="CU28" s="45">
        <f t="shared" si="26"/>
        <v>0</v>
      </c>
      <c r="CV28" s="45">
        <f t="shared" si="26"/>
        <v>0</v>
      </c>
    </row>
    <row r="29" spans="3:100" ht="30" customHeight="1" x14ac:dyDescent="0.3">
      <c r="H29" s="45">
        <f t="shared" si="18"/>
        <v>0</v>
      </c>
      <c r="I29" s="45">
        <f t="shared" si="18"/>
        <v>0</v>
      </c>
      <c r="J29" s="45">
        <f t="shared" si="18"/>
        <v>0</v>
      </c>
      <c r="K29" s="45">
        <f t="shared" si="18"/>
        <v>0</v>
      </c>
      <c r="L29" s="45">
        <f t="shared" si="18"/>
        <v>0</v>
      </c>
      <c r="M29" s="45">
        <f t="shared" si="18"/>
        <v>0</v>
      </c>
      <c r="N29" s="45">
        <f t="shared" si="18"/>
        <v>0</v>
      </c>
      <c r="O29" s="45">
        <f t="shared" si="18"/>
        <v>0</v>
      </c>
      <c r="P29" s="45">
        <f t="shared" si="18"/>
        <v>0</v>
      </c>
      <c r="Q29" s="45">
        <f t="shared" si="18"/>
        <v>0</v>
      </c>
      <c r="R29" s="45">
        <f t="shared" si="19"/>
        <v>0</v>
      </c>
      <c r="S29" s="45">
        <f t="shared" si="19"/>
        <v>0</v>
      </c>
      <c r="T29" s="45">
        <f t="shared" si="19"/>
        <v>0</v>
      </c>
      <c r="U29" s="45">
        <f t="shared" si="19"/>
        <v>0</v>
      </c>
      <c r="V29" s="45">
        <f t="shared" si="19"/>
        <v>0</v>
      </c>
      <c r="W29" s="45">
        <f t="shared" si="19"/>
        <v>0</v>
      </c>
      <c r="X29" s="45">
        <f t="shared" si="19"/>
        <v>0</v>
      </c>
      <c r="Y29" s="45">
        <f t="shared" si="19"/>
        <v>0</v>
      </c>
      <c r="Z29" s="45">
        <f t="shared" si="19"/>
        <v>0</v>
      </c>
      <c r="AA29" s="45">
        <f t="shared" si="19"/>
        <v>0</v>
      </c>
      <c r="AB29" s="45">
        <f t="shared" si="20"/>
        <v>0</v>
      </c>
      <c r="AC29" s="45">
        <f t="shared" si="20"/>
        <v>0</v>
      </c>
      <c r="AD29" s="45">
        <f t="shared" si="20"/>
        <v>0</v>
      </c>
      <c r="AE29" s="45">
        <f t="shared" si="20"/>
        <v>0</v>
      </c>
      <c r="AF29" s="45">
        <f t="shared" si="20"/>
        <v>0</v>
      </c>
      <c r="AG29" s="45">
        <f t="shared" si="20"/>
        <v>0</v>
      </c>
      <c r="AH29" s="45">
        <f t="shared" si="20"/>
        <v>0</v>
      </c>
      <c r="AI29" s="45">
        <f t="shared" si="20"/>
        <v>0</v>
      </c>
      <c r="AJ29" s="45">
        <f t="shared" si="20"/>
        <v>0</v>
      </c>
      <c r="AK29" s="45">
        <f t="shared" si="20"/>
        <v>0</v>
      </c>
      <c r="AL29" s="45">
        <f t="shared" si="21"/>
        <v>0</v>
      </c>
      <c r="AM29" s="45">
        <f t="shared" si="21"/>
        <v>0</v>
      </c>
      <c r="AN29" s="45">
        <f t="shared" si="21"/>
        <v>0</v>
      </c>
      <c r="AO29" s="45">
        <f t="shared" si="21"/>
        <v>0</v>
      </c>
      <c r="AP29" s="45">
        <f t="shared" si="21"/>
        <v>0</v>
      </c>
      <c r="AQ29" s="45">
        <f t="shared" si="21"/>
        <v>0</v>
      </c>
      <c r="AR29" s="45">
        <f t="shared" si="21"/>
        <v>0</v>
      </c>
      <c r="AS29" s="45">
        <f t="shared" si="21"/>
        <v>0</v>
      </c>
      <c r="AT29" s="45">
        <f t="shared" si="21"/>
        <v>0</v>
      </c>
      <c r="AU29" s="45">
        <f t="shared" si="21"/>
        <v>0</v>
      </c>
      <c r="AV29" s="45">
        <f t="shared" si="22"/>
        <v>0</v>
      </c>
      <c r="AW29" s="45">
        <f t="shared" si="22"/>
        <v>0</v>
      </c>
      <c r="AX29" s="45">
        <f t="shared" si="22"/>
        <v>0</v>
      </c>
      <c r="AY29" s="45">
        <f t="shared" si="22"/>
        <v>0</v>
      </c>
      <c r="AZ29" s="45">
        <f t="shared" si="22"/>
        <v>0</v>
      </c>
      <c r="BA29" s="45">
        <f t="shared" si="22"/>
        <v>0</v>
      </c>
      <c r="BB29" s="45">
        <f t="shared" si="22"/>
        <v>0</v>
      </c>
      <c r="BC29" s="45">
        <f t="shared" si="22"/>
        <v>0</v>
      </c>
      <c r="BD29" s="45">
        <f t="shared" si="22"/>
        <v>0</v>
      </c>
      <c r="BE29" s="45">
        <f t="shared" si="22"/>
        <v>0</v>
      </c>
      <c r="BF29" s="45">
        <f t="shared" si="23"/>
        <v>0</v>
      </c>
      <c r="BG29" s="45">
        <f t="shared" si="23"/>
        <v>0</v>
      </c>
      <c r="BH29" s="45">
        <f t="shared" si="23"/>
        <v>0</v>
      </c>
      <c r="BI29" s="45">
        <f t="shared" si="23"/>
        <v>0</v>
      </c>
      <c r="BJ29" s="45">
        <f t="shared" si="23"/>
        <v>0</v>
      </c>
      <c r="BK29" s="45">
        <f t="shared" si="23"/>
        <v>0</v>
      </c>
      <c r="BL29" s="45">
        <f t="shared" si="23"/>
        <v>0</v>
      </c>
      <c r="BM29" s="45">
        <f t="shared" si="23"/>
        <v>0</v>
      </c>
      <c r="BN29" s="45">
        <f t="shared" si="23"/>
        <v>0</v>
      </c>
      <c r="BO29" s="45">
        <f t="shared" si="23"/>
        <v>0</v>
      </c>
      <c r="BP29" s="45">
        <f t="shared" si="24"/>
        <v>0</v>
      </c>
      <c r="BQ29" s="45">
        <f t="shared" si="24"/>
        <v>0</v>
      </c>
      <c r="BR29" s="45">
        <f t="shared" si="24"/>
        <v>0</v>
      </c>
      <c r="BS29" s="45">
        <f t="shared" si="24"/>
        <v>0</v>
      </c>
      <c r="BT29" s="45">
        <f t="shared" si="24"/>
        <v>0</v>
      </c>
      <c r="BU29" s="45">
        <f t="shared" si="24"/>
        <v>0</v>
      </c>
      <c r="BV29" s="45">
        <f t="shared" si="24"/>
        <v>0</v>
      </c>
      <c r="BW29" s="45">
        <f t="shared" si="24"/>
        <v>0</v>
      </c>
      <c r="BX29" s="45">
        <f t="shared" si="24"/>
        <v>0</v>
      </c>
      <c r="BY29" s="45">
        <f t="shared" si="24"/>
        <v>0</v>
      </c>
      <c r="BZ29" s="45">
        <f t="shared" si="25"/>
        <v>0</v>
      </c>
      <c r="CA29" s="45">
        <f t="shared" si="25"/>
        <v>0</v>
      </c>
      <c r="CB29" s="45">
        <f t="shared" si="25"/>
        <v>0</v>
      </c>
      <c r="CC29" s="45">
        <f t="shared" si="25"/>
        <v>0</v>
      </c>
      <c r="CD29" s="45">
        <f t="shared" si="25"/>
        <v>0</v>
      </c>
      <c r="CE29" s="45">
        <f t="shared" si="25"/>
        <v>0</v>
      </c>
      <c r="CF29" s="45">
        <f t="shared" si="25"/>
        <v>0</v>
      </c>
      <c r="CG29" s="45">
        <f t="shared" si="25"/>
        <v>0</v>
      </c>
      <c r="CH29" s="45">
        <f t="shared" si="25"/>
        <v>0</v>
      </c>
      <c r="CI29" s="45">
        <f t="shared" si="25"/>
        <v>0</v>
      </c>
      <c r="CJ29" s="45">
        <f t="shared" si="26"/>
        <v>0</v>
      </c>
      <c r="CK29" s="45">
        <f t="shared" si="26"/>
        <v>0</v>
      </c>
      <c r="CL29" s="45">
        <f t="shared" si="26"/>
        <v>0</v>
      </c>
      <c r="CM29" s="45">
        <f t="shared" si="26"/>
        <v>0</v>
      </c>
      <c r="CN29" s="45">
        <f t="shared" si="26"/>
        <v>0</v>
      </c>
      <c r="CO29" s="45">
        <f t="shared" si="26"/>
        <v>0</v>
      </c>
      <c r="CP29" s="45">
        <f t="shared" si="26"/>
        <v>0</v>
      </c>
      <c r="CQ29" s="45">
        <f t="shared" si="26"/>
        <v>0</v>
      </c>
      <c r="CR29" s="45">
        <f t="shared" si="26"/>
        <v>0</v>
      </c>
      <c r="CS29" s="45">
        <f t="shared" si="26"/>
        <v>0</v>
      </c>
      <c r="CT29" s="45">
        <f t="shared" si="26"/>
        <v>0</v>
      </c>
      <c r="CU29" s="45">
        <f t="shared" si="26"/>
        <v>0</v>
      </c>
      <c r="CV29" s="45">
        <f t="shared" si="26"/>
        <v>0</v>
      </c>
    </row>
    <row r="30" spans="3:100" ht="30" customHeight="1" x14ac:dyDescent="0.3">
      <c r="H30" s="45">
        <f t="shared" si="18"/>
        <v>0</v>
      </c>
      <c r="I30" s="45">
        <f t="shared" si="18"/>
        <v>0</v>
      </c>
      <c r="J30" s="45">
        <f t="shared" si="18"/>
        <v>0</v>
      </c>
      <c r="K30" s="45">
        <f t="shared" si="18"/>
        <v>0</v>
      </c>
      <c r="L30" s="45">
        <f t="shared" si="18"/>
        <v>0</v>
      </c>
      <c r="M30" s="45">
        <f t="shared" si="18"/>
        <v>0</v>
      </c>
      <c r="N30" s="45">
        <f t="shared" si="18"/>
        <v>0</v>
      </c>
      <c r="O30" s="45">
        <f t="shared" si="18"/>
        <v>0</v>
      </c>
      <c r="P30" s="45">
        <f t="shared" si="18"/>
        <v>0</v>
      </c>
      <c r="Q30" s="45">
        <f t="shared" si="18"/>
        <v>0</v>
      </c>
      <c r="R30" s="45">
        <f t="shared" si="19"/>
        <v>0</v>
      </c>
      <c r="S30" s="45">
        <f t="shared" si="19"/>
        <v>0</v>
      </c>
      <c r="T30" s="45">
        <f t="shared" si="19"/>
        <v>0</v>
      </c>
      <c r="U30" s="45">
        <f t="shared" si="19"/>
        <v>0</v>
      </c>
      <c r="V30" s="45">
        <f t="shared" si="19"/>
        <v>0</v>
      </c>
      <c r="W30" s="45">
        <f t="shared" si="19"/>
        <v>0</v>
      </c>
      <c r="X30" s="45">
        <f t="shared" si="19"/>
        <v>0</v>
      </c>
      <c r="Y30" s="45">
        <f t="shared" si="19"/>
        <v>0</v>
      </c>
      <c r="Z30" s="45">
        <f t="shared" si="19"/>
        <v>0</v>
      </c>
      <c r="AA30" s="45">
        <f t="shared" si="19"/>
        <v>0</v>
      </c>
      <c r="AB30" s="45">
        <f t="shared" si="20"/>
        <v>0</v>
      </c>
      <c r="AC30" s="45">
        <f t="shared" si="20"/>
        <v>0</v>
      </c>
      <c r="AD30" s="45">
        <f t="shared" si="20"/>
        <v>0</v>
      </c>
      <c r="AE30" s="45">
        <f t="shared" si="20"/>
        <v>0</v>
      </c>
      <c r="AF30" s="45">
        <f t="shared" si="20"/>
        <v>0</v>
      </c>
      <c r="AG30" s="45">
        <f t="shared" si="20"/>
        <v>0</v>
      </c>
      <c r="AH30" s="45">
        <f t="shared" si="20"/>
        <v>0</v>
      </c>
      <c r="AI30" s="45">
        <f t="shared" si="20"/>
        <v>0</v>
      </c>
      <c r="AJ30" s="45">
        <f t="shared" si="20"/>
        <v>0</v>
      </c>
      <c r="AK30" s="45">
        <f t="shared" si="20"/>
        <v>0</v>
      </c>
      <c r="AL30" s="45">
        <f t="shared" si="21"/>
        <v>0</v>
      </c>
      <c r="AM30" s="45">
        <f t="shared" si="21"/>
        <v>0</v>
      </c>
      <c r="AN30" s="45">
        <f t="shared" si="21"/>
        <v>0</v>
      </c>
      <c r="AO30" s="45">
        <f t="shared" si="21"/>
        <v>0</v>
      </c>
      <c r="AP30" s="45">
        <f t="shared" si="21"/>
        <v>0</v>
      </c>
      <c r="AQ30" s="45">
        <f t="shared" si="21"/>
        <v>0</v>
      </c>
      <c r="AR30" s="45">
        <f t="shared" si="21"/>
        <v>0</v>
      </c>
      <c r="AS30" s="45">
        <f t="shared" si="21"/>
        <v>0</v>
      </c>
      <c r="AT30" s="45">
        <f t="shared" si="21"/>
        <v>0</v>
      </c>
      <c r="AU30" s="45">
        <f t="shared" si="21"/>
        <v>0</v>
      </c>
      <c r="AV30" s="45">
        <f t="shared" si="22"/>
        <v>0</v>
      </c>
      <c r="AW30" s="45">
        <f t="shared" si="22"/>
        <v>0</v>
      </c>
      <c r="AX30" s="45">
        <f t="shared" si="22"/>
        <v>0</v>
      </c>
      <c r="AY30" s="45">
        <f t="shared" si="22"/>
        <v>0</v>
      </c>
      <c r="AZ30" s="45">
        <f t="shared" si="22"/>
        <v>0</v>
      </c>
      <c r="BA30" s="45">
        <f t="shared" si="22"/>
        <v>0</v>
      </c>
      <c r="BB30" s="45">
        <f t="shared" si="22"/>
        <v>0</v>
      </c>
      <c r="BC30" s="45">
        <f t="shared" si="22"/>
        <v>0</v>
      </c>
      <c r="BD30" s="45">
        <f t="shared" si="22"/>
        <v>0</v>
      </c>
      <c r="BE30" s="45">
        <f t="shared" si="22"/>
        <v>0</v>
      </c>
      <c r="BF30" s="45">
        <f t="shared" si="23"/>
        <v>0</v>
      </c>
      <c r="BG30" s="45">
        <f t="shared" si="23"/>
        <v>0</v>
      </c>
      <c r="BH30" s="45">
        <f t="shared" si="23"/>
        <v>0</v>
      </c>
      <c r="BI30" s="45">
        <f t="shared" si="23"/>
        <v>0</v>
      </c>
      <c r="BJ30" s="45">
        <f t="shared" si="23"/>
        <v>0</v>
      </c>
      <c r="BK30" s="45">
        <f t="shared" si="23"/>
        <v>0</v>
      </c>
      <c r="BL30" s="45">
        <f t="shared" si="23"/>
        <v>0</v>
      </c>
      <c r="BM30" s="45">
        <f t="shared" si="23"/>
        <v>0</v>
      </c>
      <c r="BN30" s="45">
        <f t="shared" si="23"/>
        <v>0</v>
      </c>
      <c r="BO30" s="45">
        <f t="shared" si="23"/>
        <v>0</v>
      </c>
      <c r="BP30" s="45">
        <f t="shared" si="24"/>
        <v>0</v>
      </c>
      <c r="BQ30" s="45">
        <f t="shared" si="24"/>
        <v>0</v>
      </c>
      <c r="BR30" s="45">
        <f t="shared" si="24"/>
        <v>0</v>
      </c>
      <c r="BS30" s="45">
        <f t="shared" si="24"/>
        <v>0</v>
      </c>
      <c r="BT30" s="45">
        <f t="shared" si="24"/>
        <v>0</v>
      </c>
      <c r="BU30" s="45">
        <f t="shared" si="24"/>
        <v>0</v>
      </c>
      <c r="BV30" s="45">
        <f t="shared" si="24"/>
        <v>0</v>
      </c>
      <c r="BW30" s="45">
        <f t="shared" si="24"/>
        <v>0</v>
      </c>
      <c r="BX30" s="45">
        <f t="shared" si="24"/>
        <v>0</v>
      </c>
      <c r="BY30" s="45">
        <f t="shared" si="24"/>
        <v>0</v>
      </c>
      <c r="BZ30" s="45">
        <f t="shared" si="25"/>
        <v>0</v>
      </c>
      <c r="CA30" s="45">
        <f t="shared" si="25"/>
        <v>0</v>
      </c>
      <c r="CB30" s="45">
        <f t="shared" si="25"/>
        <v>0</v>
      </c>
      <c r="CC30" s="45">
        <f t="shared" si="25"/>
        <v>0</v>
      </c>
      <c r="CD30" s="45">
        <f t="shared" si="25"/>
        <v>0</v>
      </c>
      <c r="CE30" s="45">
        <f t="shared" si="25"/>
        <v>0</v>
      </c>
      <c r="CF30" s="45">
        <f t="shared" si="25"/>
        <v>0</v>
      </c>
      <c r="CG30" s="45">
        <f t="shared" si="25"/>
        <v>0</v>
      </c>
      <c r="CH30" s="45">
        <f t="shared" si="25"/>
        <v>0</v>
      </c>
      <c r="CI30" s="45">
        <f t="shared" si="25"/>
        <v>0</v>
      </c>
      <c r="CJ30" s="45">
        <f t="shared" si="26"/>
        <v>0</v>
      </c>
      <c r="CK30" s="45">
        <f t="shared" si="26"/>
        <v>0</v>
      </c>
      <c r="CL30" s="45">
        <f t="shared" si="26"/>
        <v>0</v>
      </c>
      <c r="CM30" s="45">
        <f t="shared" si="26"/>
        <v>0</v>
      </c>
      <c r="CN30" s="45">
        <f t="shared" si="26"/>
        <v>0</v>
      </c>
      <c r="CO30" s="45">
        <f t="shared" si="26"/>
        <v>0</v>
      </c>
      <c r="CP30" s="45">
        <f t="shared" si="26"/>
        <v>0</v>
      </c>
      <c r="CQ30" s="45">
        <f t="shared" si="26"/>
        <v>0</v>
      </c>
      <c r="CR30" s="45">
        <f t="shared" si="26"/>
        <v>0</v>
      </c>
      <c r="CS30" s="45">
        <f t="shared" si="26"/>
        <v>0</v>
      </c>
      <c r="CT30" s="45">
        <f t="shared" si="26"/>
        <v>0</v>
      </c>
      <c r="CU30" s="45">
        <f t="shared" si="26"/>
        <v>0</v>
      </c>
      <c r="CV30" s="45">
        <f t="shared" si="26"/>
        <v>0</v>
      </c>
    </row>
    <row r="31" spans="3:100" ht="30" customHeight="1" x14ac:dyDescent="0.3">
      <c r="H31" s="45">
        <f t="shared" si="18"/>
        <v>0</v>
      </c>
      <c r="I31" s="45">
        <f t="shared" si="18"/>
        <v>0</v>
      </c>
      <c r="J31" s="45">
        <f t="shared" si="18"/>
        <v>0</v>
      </c>
      <c r="K31" s="45">
        <f t="shared" si="18"/>
        <v>0</v>
      </c>
      <c r="L31" s="45">
        <f t="shared" si="18"/>
        <v>0</v>
      </c>
      <c r="M31" s="45">
        <f t="shared" si="18"/>
        <v>0</v>
      </c>
      <c r="N31" s="45">
        <f t="shared" si="18"/>
        <v>0</v>
      </c>
      <c r="O31" s="45">
        <f t="shared" si="18"/>
        <v>0</v>
      </c>
      <c r="P31" s="45">
        <f t="shared" si="18"/>
        <v>0</v>
      </c>
      <c r="Q31" s="45">
        <f t="shared" si="18"/>
        <v>0</v>
      </c>
      <c r="R31" s="45">
        <f t="shared" si="19"/>
        <v>0</v>
      </c>
      <c r="S31" s="45">
        <f t="shared" si="19"/>
        <v>0</v>
      </c>
      <c r="T31" s="45">
        <f t="shared" si="19"/>
        <v>0</v>
      </c>
      <c r="U31" s="45">
        <f t="shared" si="19"/>
        <v>0</v>
      </c>
      <c r="V31" s="45">
        <f t="shared" si="19"/>
        <v>0</v>
      </c>
      <c r="W31" s="45">
        <f t="shared" si="19"/>
        <v>0</v>
      </c>
      <c r="X31" s="45">
        <f t="shared" si="19"/>
        <v>0</v>
      </c>
      <c r="Y31" s="45">
        <f t="shared" si="19"/>
        <v>0</v>
      </c>
      <c r="Z31" s="45">
        <f t="shared" si="19"/>
        <v>0</v>
      </c>
      <c r="AA31" s="45">
        <f t="shared" si="19"/>
        <v>0</v>
      </c>
      <c r="AB31" s="45">
        <f t="shared" si="20"/>
        <v>0</v>
      </c>
      <c r="AC31" s="45">
        <f t="shared" si="20"/>
        <v>0</v>
      </c>
      <c r="AD31" s="45">
        <f t="shared" si="20"/>
        <v>0</v>
      </c>
      <c r="AE31" s="45">
        <f t="shared" si="20"/>
        <v>0</v>
      </c>
      <c r="AF31" s="45">
        <f t="shared" si="20"/>
        <v>0</v>
      </c>
      <c r="AG31" s="45">
        <f t="shared" si="20"/>
        <v>0</v>
      </c>
      <c r="AH31" s="45">
        <f t="shared" si="20"/>
        <v>0</v>
      </c>
      <c r="AI31" s="45">
        <f t="shared" si="20"/>
        <v>0</v>
      </c>
      <c r="AJ31" s="45">
        <f t="shared" si="20"/>
        <v>0</v>
      </c>
      <c r="AK31" s="45">
        <f t="shared" si="20"/>
        <v>0</v>
      </c>
      <c r="AL31" s="45">
        <f t="shared" si="21"/>
        <v>0</v>
      </c>
      <c r="AM31" s="45">
        <f t="shared" si="21"/>
        <v>0</v>
      </c>
      <c r="AN31" s="45">
        <f t="shared" si="21"/>
        <v>0</v>
      </c>
      <c r="AO31" s="45">
        <f t="shared" si="21"/>
        <v>0</v>
      </c>
      <c r="AP31" s="45">
        <f t="shared" si="21"/>
        <v>0</v>
      </c>
      <c r="AQ31" s="45">
        <f t="shared" si="21"/>
        <v>0</v>
      </c>
      <c r="AR31" s="45">
        <f t="shared" si="21"/>
        <v>0</v>
      </c>
      <c r="AS31" s="45">
        <f t="shared" si="21"/>
        <v>0</v>
      </c>
      <c r="AT31" s="45">
        <f t="shared" si="21"/>
        <v>0</v>
      </c>
      <c r="AU31" s="45">
        <f t="shared" si="21"/>
        <v>0</v>
      </c>
      <c r="AV31" s="45">
        <f t="shared" si="22"/>
        <v>0</v>
      </c>
      <c r="AW31" s="45">
        <f t="shared" si="22"/>
        <v>0</v>
      </c>
      <c r="AX31" s="45">
        <f t="shared" si="22"/>
        <v>0</v>
      </c>
      <c r="AY31" s="45">
        <f t="shared" si="22"/>
        <v>0</v>
      </c>
      <c r="AZ31" s="45">
        <f t="shared" si="22"/>
        <v>0</v>
      </c>
      <c r="BA31" s="45">
        <f t="shared" si="22"/>
        <v>0</v>
      </c>
      <c r="BB31" s="45">
        <f t="shared" si="22"/>
        <v>0</v>
      </c>
      <c r="BC31" s="45">
        <f t="shared" si="22"/>
        <v>0</v>
      </c>
      <c r="BD31" s="45">
        <f t="shared" si="22"/>
        <v>0</v>
      </c>
      <c r="BE31" s="45">
        <f t="shared" si="22"/>
        <v>0</v>
      </c>
      <c r="BF31" s="45">
        <f t="shared" si="23"/>
        <v>0</v>
      </c>
      <c r="BG31" s="45">
        <f t="shared" si="23"/>
        <v>0</v>
      </c>
      <c r="BH31" s="45">
        <f t="shared" si="23"/>
        <v>0</v>
      </c>
      <c r="BI31" s="45">
        <f t="shared" si="23"/>
        <v>0</v>
      </c>
      <c r="BJ31" s="45">
        <f t="shared" si="23"/>
        <v>0</v>
      </c>
      <c r="BK31" s="45">
        <f t="shared" si="23"/>
        <v>0</v>
      </c>
      <c r="BL31" s="45">
        <f t="shared" si="23"/>
        <v>0</v>
      </c>
      <c r="BM31" s="45">
        <f t="shared" si="23"/>
        <v>0</v>
      </c>
      <c r="BN31" s="45">
        <f t="shared" si="23"/>
        <v>0</v>
      </c>
      <c r="BO31" s="45">
        <f t="shared" si="23"/>
        <v>0</v>
      </c>
      <c r="BP31" s="45">
        <f t="shared" si="24"/>
        <v>0</v>
      </c>
      <c r="BQ31" s="45">
        <f t="shared" si="24"/>
        <v>0</v>
      </c>
      <c r="BR31" s="45">
        <f t="shared" si="24"/>
        <v>0</v>
      </c>
      <c r="BS31" s="45">
        <f t="shared" si="24"/>
        <v>0</v>
      </c>
      <c r="BT31" s="45">
        <f t="shared" si="24"/>
        <v>0</v>
      </c>
      <c r="BU31" s="45">
        <f t="shared" si="24"/>
        <v>0</v>
      </c>
      <c r="BV31" s="45">
        <f t="shared" si="24"/>
        <v>0</v>
      </c>
      <c r="BW31" s="45">
        <f t="shared" si="24"/>
        <v>0</v>
      </c>
      <c r="BX31" s="45">
        <f t="shared" si="24"/>
        <v>0</v>
      </c>
      <c r="BY31" s="45">
        <f t="shared" si="24"/>
        <v>0</v>
      </c>
      <c r="BZ31" s="45">
        <f t="shared" si="25"/>
        <v>0</v>
      </c>
      <c r="CA31" s="45">
        <f t="shared" si="25"/>
        <v>0</v>
      </c>
      <c r="CB31" s="45">
        <f t="shared" si="25"/>
        <v>0</v>
      </c>
      <c r="CC31" s="45">
        <f t="shared" si="25"/>
        <v>0</v>
      </c>
      <c r="CD31" s="45">
        <f t="shared" si="25"/>
        <v>0</v>
      </c>
      <c r="CE31" s="45">
        <f t="shared" si="25"/>
        <v>0</v>
      </c>
      <c r="CF31" s="45">
        <f t="shared" si="25"/>
        <v>0</v>
      </c>
      <c r="CG31" s="45">
        <f t="shared" si="25"/>
        <v>0</v>
      </c>
      <c r="CH31" s="45">
        <f t="shared" si="25"/>
        <v>0</v>
      </c>
      <c r="CI31" s="45">
        <f t="shared" si="25"/>
        <v>0</v>
      </c>
      <c r="CJ31" s="45">
        <f t="shared" si="26"/>
        <v>0</v>
      </c>
      <c r="CK31" s="45">
        <f t="shared" si="26"/>
        <v>0</v>
      </c>
      <c r="CL31" s="45">
        <f t="shared" si="26"/>
        <v>0</v>
      </c>
      <c r="CM31" s="45">
        <f t="shared" si="26"/>
        <v>0</v>
      </c>
      <c r="CN31" s="45">
        <f t="shared" si="26"/>
        <v>0</v>
      </c>
      <c r="CO31" s="45">
        <f t="shared" si="26"/>
        <v>0</v>
      </c>
      <c r="CP31" s="45">
        <f t="shared" si="26"/>
        <v>0</v>
      </c>
      <c r="CQ31" s="45">
        <f t="shared" si="26"/>
        <v>0</v>
      </c>
      <c r="CR31" s="45">
        <f t="shared" si="26"/>
        <v>0</v>
      </c>
      <c r="CS31" s="45">
        <f t="shared" si="26"/>
        <v>0</v>
      </c>
      <c r="CT31" s="45">
        <f t="shared" si="26"/>
        <v>0</v>
      </c>
      <c r="CU31" s="45">
        <f t="shared" si="26"/>
        <v>0</v>
      </c>
      <c r="CV31" s="45">
        <f t="shared" si="26"/>
        <v>0</v>
      </c>
    </row>
    <row r="32" spans="3:100" ht="30" customHeight="1" x14ac:dyDescent="0.3">
      <c r="H32" s="45">
        <f t="shared" si="18"/>
        <v>0</v>
      </c>
      <c r="I32" s="45">
        <f t="shared" si="18"/>
        <v>0</v>
      </c>
      <c r="J32" s="45">
        <f t="shared" si="18"/>
        <v>0</v>
      </c>
      <c r="K32" s="45">
        <f t="shared" si="18"/>
        <v>0</v>
      </c>
      <c r="L32" s="45">
        <f t="shared" si="18"/>
        <v>0</v>
      </c>
      <c r="M32" s="45">
        <f t="shared" si="18"/>
        <v>0</v>
      </c>
      <c r="N32" s="45">
        <f t="shared" si="18"/>
        <v>0</v>
      </c>
      <c r="O32" s="45">
        <f t="shared" si="18"/>
        <v>0</v>
      </c>
      <c r="P32" s="45">
        <f t="shared" si="18"/>
        <v>0</v>
      </c>
      <c r="Q32" s="45">
        <f t="shared" si="18"/>
        <v>0</v>
      </c>
      <c r="R32" s="45">
        <f t="shared" si="19"/>
        <v>0</v>
      </c>
      <c r="S32" s="45">
        <f t="shared" si="19"/>
        <v>0</v>
      </c>
      <c r="T32" s="45">
        <f t="shared" si="19"/>
        <v>0</v>
      </c>
      <c r="U32" s="45">
        <f t="shared" si="19"/>
        <v>0</v>
      </c>
      <c r="V32" s="45">
        <f t="shared" si="19"/>
        <v>0</v>
      </c>
      <c r="W32" s="45">
        <f t="shared" si="19"/>
        <v>0</v>
      </c>
      <c r="X32" s="45">
        <f t="shared" si="19"/>
        <v>0</v>
      </c>
      <c r="Y32" s="45">
        <f t="shared" si="19"/>
        <v>0</v>
      </c>
      <c r="Z32" s="45">
        <f t="shared" si="19"/>
        <v>0</v>
      </c>
      <c r="AA32" s="45">
        <f t="shared" si="19"/>
        <v>0</v>
      </c>
      <c r="AB32" s="45">
        <f t="shared" si="20"/>
        <v>0</v>
      </c>
      <c r="AC32" s="45">
        <f t="shared" si="20"/>
        <v>0</v>
      </c>
      <c r="AD32" s="45">
        <f t="shared" si="20"/>
        <v>0</v>
      </c>
      <c r="AE32" s="45">
        <f t="shared" si="20"/>
        <v>0</v>
      </c>
      <c r="AF32" s="45">
        <f t="shared" si="20"/>
        <v>0</v>
      </c>
      <c r="AG32" s="45">
        <f t="shared" si="20"/>
        <v>0</v>
      </c>
      <c r="AH32" s="45">
        <f t="shared" si="20"/>
        <v>0</v>
      </c>
      <c r="AI32" s="45">
        <f t="shared" si="20"/>
        <v>0</v>
      </c>
      <c r="AJ32" s="45">
        <f t="shared" si="20"/>
        <v>0</v>
      </c>
      <c r="AK32" s="45">
        <f t="shared" si="20"/>
        <v>0</v>
      </c>
      <c r="AL32" s="45">
        <f t="shared" si="21"/>
        <v>0</v>
      </c>
      <c r="AM32" s="45">
        <f t="shared" si="21"/>
        <v>0</v>
      </c>
      <c r="AN32" s="45">
        <f t="shared" si="21"/>
        <v>0</v>
      </c>
      <c r="AO32" s="45">
        <f t="shared" si="21"/>
        <v>0</v>
      </c>
      <c r="AP32" s="45">
        <f t="shared" si="21"/>
        <v>0</v>
      </c>
      <c r="AQ32" s="45">
        <f t="shared" si="21"/>
        <v>0</v>
      </c>
      <c r="AR32" s="45">
        <f t="shared" si="21"/>
        <v>0</v>
      </c>
      <c r="AS32" s="45">
        <f t="shared" si="21"/>
        <v>0</v>
      </c>
      <c r="AT32" s="45">
        <f t="shared" si="21"/>
        <v>0</v>
      </c>
      <c r="AU32" s="45">
        <f t="shared" si="21"/>
        <v>0</v>
      </c>
      <c r="AV32" s="45">
        <f t="shared" si="22"/>
        <v>0</v>
      </c>
      <c r="AW32" s="45">
        <f t="shared" si="22"/>
        <v>0</v>
      </c>
      <c r="AX32" s="45">
        <f t="shared" si="22"/>
        <v>0</v>
      </c>
      <c r="AY32" s="45">
        <f t="shared" si="22"/>
        <v>0</v>
      </c>
      <c r="AZ32" s="45">
        <f t="shared" si="22"/>
        <v>0</v>
      </c>
      <c r="BA32" s="45">
        <f t="shared" si="22"/>
        <v>0</v>
      </c>
      <c r="BB32" s="45">
        <f t="shared" si="22"/>
        <v>0</v>
      </c>
      <c r="BC32" s="45">
        <f t="shared" si="22"/>
        <v>0</v>
      </c>
      <c r="BD32" s="45">
        <f t="shared" si="22"/>
        <v>0</v>
      </c>
      <c r="BE32" s="45">
        <f t="shared" si="22"/>
        <v>0</v>
      </c>
      <c r="BF32" s="45">
        <f t="shared" si="23"/>
        <v>0</v>
      </c>
      <c r="BG32" s="45">
        <f t="shared" si="23"/>
        <v>0</v>
      </c>
      <c r="BH32" s="45">
        <f t="shared" si="23"/>
        <v>0</v>
      </c>
      <c r="BI32" s="45">
        <f t="shared" si="23"/>
        <v>0</v>
      </c>
      <c r="BJ32" s="45">
        <f t="shared" si="23"/>
        <v>0</v>
      </c>
      <c r="BK32" s="45">
        <f t="shared" si="23"/>
        <v>0</v>
      </c>
      <c r="BL32" s="45">
        <f t="shared" si="23"/>
        <v>0</v>
      </c>
      <c r="BM32" s="45">
        <f t="shared" si="23"/>
        <v>0</v>
      </c>
      <c r="BN32" s="45">
        <f t="shared" si="23"/>
        <v>0</v>
      </c>
      <c r="BO32" s="45">
        <f t="shared" si="23"/>
        <v>0</v>
      </c>
      <c r="BP32" s="45">
        <f t="shared" si="24"/>
        <v>0</v>
      </c>
      <c r="BQ32" s="45">
        <f t="shared" si="24"/>
        <v>0</v>
      </c>
      <c r="BR32" s="45">
        <f t="shared" si="24"/>
        <v>0</v>
      </c>
      <c r="BS32" s="45">
        <f t="shared" si="24"/>
        <v>0</v>
      </c>
      <c r="BT32" s="45">
        <f t="shared" si="24"/>
        <v>0</v>
      </c>
      <c r="BU32" s="45">
        <f t="shared" si="24"/>
        <v>0</v>
      </c>
      <c r="BV32" s="45">
        <f t="shared" si="24"/>
        <v>0</v>
      </c>
      <c r="BW32" s="45">
        <f t="shared" si="24"/>
        <v>0</v>
      </c>
      <c r="BX32" s="45">
        <f t="shared" si="24"/>
        <v>0</v>
      </c>
      <c r="BY32" s="45">
        <f t="shared" si="24"/>
        <v>0</v>
      </c>
      <c r="BZ32" s="45">
        <f t="shared" si="25"/>
        <v>0</v>
      </c>
      <c r="CA32" s="45">
        <f t="shared" si="25"/>
        <v>0</v>
      </c>
      <c r="CB32" s="45">
        <f t="shared" si="25"/>
        <v>0</v>
      </c>
      <c r="CC32" s="45">
        <f t="shared" si="25"/>
        <v>0</v>
      </c>
      <c r="CD32" s="45">
        <f t="shared" si="25"/>
        <v>0</v>
      </c>
      <c r="CE32" s="45">
        <f t="shared" si="25"/>
        <v>0</v>
      </c>
      <c r="CF32" s="45">
        <f t="shared" si="25"/>
        <v>0</v>
      </c>
      <c r="CG32" s="45">
        <f t="shared" si="25"/>
        <v>0</v>
      </c>
      <c r="CH32" s="45">
        <f t="shared" si="25"/>
        <v>0</v>
      </c>
      <c r="CI32" s="45">
        <f t="shared" si="25"/>
        <v>0</v>
      </c>
      <c r="CJ32" s="45">
        <f t="shared" si="26"/>
        <v>0</v>
      </c>
      <c r="CK32" s="45">
        <f t="shared" si="26"/>
        <v>0</v>
      </c>
      <c r="CL32" s="45">
        <f t="shared" si="26"/>
        <v>0</v>
      </c>
      <c r="CM32" s="45">
        <f t="shared" si="26"/>
        <v>0</v>
      </c>
      <c r="CN32" s="45">
        <f t="shared" si="26"/>
        <v>0</v>
      </c>
      <c r="CO32" s="45">
        <f t="shared" si="26"/>
        <v>0</v>
      </c>
      <c r="CP32" s="45">
        <f t="shared" si="26"/>
        <v>0</v>
      </c>
      <c r="CQ32" s="45">
        <f t="shared" si="26"/>
        <v>0</v>
      </c>
      <c r="CR32" s="45">
        <f t="shared" si="26"/>
        <v>0</v>
      </c>
      <c r="CS32" s="45">
        <f t="shared" si="26"/>
        <v>0</v>
      </c>
      <c r="CT32" s="45">
        <f t="shared" si="26"/>
        <v>0</v>
      </c>
      <c r="CU32" s="45">
        <f t="shared" si="26"/>
        <v>0</v>
      </c>
      <c r="CV32" s="45">
        <f t="shared" si="26"/>
        <v>0</v>
      </c>
    </row>
    <row r="33" spans="8:100" ht="30" customHeight="1" x14ac:dyDescent="0.3">
      <c r="H33" s="45">
        <f t="shared" si="18"/>
        <v>0</v>
      </c>
      <c r="I33" s="45">
        <f t="shared" si="18"/>
        <v>0</v>
      </c>
      <c r="J33" s="45">
        <f t="shared" si="18"/>
        <v>0</v>
      </c>
      <c r="K33" s="45">
        <f t="shared" si="18"/>
        <v>0</v>
      </c>
      <c r="L33" s="45">
        <f t="shared" si="18"/>
        <v>0</v>
      </c>
      <c r="M33" s="45">
        <f t="shared" si="18"/>
        <v>0</v>
      </c>
      <c r="N33" s="45">
        <f t="shared" si="18"/>
        <v>0</v>
      </c>
      <c r="O33" s="45">
        <f t="shared" si="18"/>
        <v>0</v>
      </c>
      <c r="P33" s="45">
        <f t="shared" si="18"/>
        <v>0</v>
      </c>
      <c r="Q33" s="45">
        <f t="shared" si="18"/>
        <v>0</v>
      </c>
      <c r="R33" s="45">
        <f t="shared" si="19"/>
        <v>0</v>
      </c>
      <c r="S33" s="45">
        <f t="shared" si="19"/>
        <v>0</v>
      </c>
      <c r="T33" s="45">
        <f t="shared" si="19"/>
        <v>0</v>
      </c>
      <c r="U33" s="45">
        <f t="shared" si="19"/>
        <v>0</v>
      </c>
      <c r="V33" s="45">
        <f t="shared" si="19"/>
        <v>0</v>
      </c>
      <c r="W33" s="45">
        <f t="shared" si="19"/>
        <v>0</v>
      </c>
      <c r="X33" s="45">
        <f t="shared" si="19"/>
        <v>0</v>
      </c>
      <c r="Y33" s="45">
        <f t="shared" si="19"/>
        <v>0</v>
      </c>
      <c r="Z33" s="45">
        <f t="shared" si="19"/>
        <v>0</v>
      </c>
      <c r="AA33" s="45">
        <f t="shared" si="19"/>
        <v>0</v>
      </c>
      <c r="AB33" s="45">
        <f t="shared" si="20"/>
        <v>0</v>
      </c>
      <c r="AC33" s="45">
        <f t="shared" si="20"/>
        <v>0</v>
      </c>
      <c r="AD33" s="45">
        <f t="shared" si="20"/>
        <v>0</v>
      </c>
      <c r="AE33" s="45">
        <f t="shared" si="20"/>
        <v>0</v>
      </c>
      <c r="AF33" s="45">
        <f t="shared" si="20"/>
        <v>0</v>
      </c>
      <c r="AG33" s="45">
        <f t="shared" si="20"/>
        <v>0</v>
      </c>
      <c r="AH33" s="45">
        <f t="shared" si="20"/>
        <v>0</v>
      </c>
      <c r="AI33" s="45">
        <f t="shared" si="20"/>
        <v>0</v>
      </c>
      <c r="AJ33" s="45">
        <f t="shared" si="20"/>
        <v>0</v>
      </c>
      <c r="AK33" s="45">
        <f t="shared" si="20"/>
        <v>0</v>
      </c>
      <c r="AL33" s="45">
        <f t="shared" si="21"/>
        <v>0</v>
      </c>
      <c r="AM33" s="45">
        <f t="shared" si="21"/>
        <v>0</v>
      </c>
      <c r="AN33" s="45">
        <f t="shared" si="21"/>
        <v>0</v>
      </c>
      <c r="AO33" s="45">
        <f t="shared" si="21"/>
        <v>0</v>
      </c>
      <c r="AP33" s="45">
        <f t="shared" si="21"/>
        <v>0</v>
      </c>
      <c r="AQ33" s="45">
        <f t="shared" si="21"/>
        <v>0</v>
      </c>
      <c r="AR33" s="45">
        <f t="shared" si="21"/>
        <v>0</v>
      </c>
      <c r="AS33" s="45">
        <f t="shared" si="21"/>
        <v>0</v>
      </c>
      <c r="AT33" s="45">
        <f t="shared" si="21"/>
        <v>0</v>
      </c>
      <c r="AU33" s="45">
        <f t="shared" si="21"/>
        <v>0</v>
      </c>
      <c r="AV33" s="45">
        <f t="shared" si="22"/>
        <v>0</v>
      </c>
      <c r="AW33" s="45">
        <f t="shared" si="22"/>
        <v>0</v>
      </c>
      <c r="AX33" s="45">
        <f t="shared" si="22"/>
        <v>0</v>
      </c>
      <c r="AY33" s="45">
        <f t="shared" si="22"/>
        <v>0</v>
      </c>
      <c r="AZ33" s="45">
        <f t="shared" si="22"/>
        <v>0</v>
      </c>
      <c r="BA33" s="45">
        <f t="shared" si="22"/>
        <v>0</v>
      </c>
      <c r="BB33" s="45">
        <f t="shared" si="22"/>
        <v>0</v>
      </c>
      <c r="BC33" s="45">
        <f t="shared" si="22"/>
        <v>0</v>
      </c>
      <c r="BD33" s="45">
        <f t="shared" si="22"/>
        <v>0</v>
      </c>
      <c r="BE33" s="45">
        <f t="shared" si="22"/>
        <v>0</v>
      </c>
      <c r="BF33" s="45">
        <f t="shared" si="23"/>
        <v>0</v>
      </c>
      <c r="BG33" s="45">
        <f t="shared" si="23"/>
        <v>0</v>
      </c>
      <c r="BH33" s="45">
        <f t="shared" si="23"/>
        <v>0</v>
      </c>
      <c r="BI33" s="45">
        <f t="shared" si="23"/>
        <v>0</v>
      </c>
      <c r="BJ33" s="45">
        <f t="shared" si="23"/>
        <v>0</v>
      </c>
      <c r="BK33" s="45">
        <f t="shared" si="23"/>
        <v>0</v>
      </c>
      <c r="BL33" s="45">
        <f t="shared" si="23"/>
        <v>0</v>
      </c>
      <c r="BM33" s="45">
        <f t="shared" si="23"/>
        <v>0</v>
      </c>
      <c r="BN33" s="45">
        <f t="shared" si="23"/>
        <v>0</v>
      </c>
      <c r="BO33" s="45">
        <f t="shared" si="23"/>
        <v>0</v>
      </c>
      <c r="BP33" s="45">
        <f t="shared" si="24"/>
        <v>0</v>
      </c>
      <c r="BQ33" s="45">
        <f t="shared" si="24"/>
        <v>0</v>
      </c>
      <c r="BR33" s="45">
        <f t="shared" si="24"/>
        <v>0</v>
      </c>
      <c r="BS33" s="45">
        <f t="shared" si="24"/>
        <v>0</v>
      </c>
      <c r="BT33" s="45">
        <f t="shared" si="24"/>
        <v>0</v>
      </c>
      <c r="BU33" s="45">
        <f t="shared" si="24"/>
        <v>0</v>
      </c>
      <c r="BV33" s="45">
        <f t="shared" si="24"/>
        <v>0</v>
      </c>
      <c r="BW33" s="45">
        <f t="shared" si="24"/>
        <v>0</v>
      </c>
      <c r="BX33" s="45">
        <f t="shared" si="24"/>
        <v>0</v>
      </c>
      <c r="BY33" s="45">
        <f t="shared" si="24"/>
        <v>0</v>
      </c>
      <c r="BZ33" s="45">
        <f t="shared" si="25"/>
        <v>0</v>
      </c>
      <c r="CA33" s="45">
        <f t="shared" si="25"/>
        <v>0</v>
      </c>
      <c r="CB33" s="45">
        <f t="shared" si="25"/>
        <v>0</v>
      </c>
      <c r="CC33" s="45">
        <f t="shared" si="25"/>
        <v>0</v>
      </c>
      <c r="CD33" s="45">
        <f t="shared" si="25"/>
        <v>0</v>
      </c>
      <c r="CE33" s="45">
        <f t="shared" si="25"/>
        <v>0</v>
      </c>
      <c r="CF33" s="45">
        <f t="shared" si="25"/>
        <v>0</v>
      </c>
      <c r="CG33" s="45">
        <f t="shared" si="25"/>
        <v>0</v>
      </c>
      <c r="CH33" s="45">
        <f t="shared" si="25"/>
        <v>0</v>
      </c>
      <c r="CI33" s="45">
        <f t="shared" si="25"/>
        <v>0</v>
      </c>
      <c r="CJ33" s="45">
        <f t="shared" si="26"/>
        <v>0</v>
      </c>
      <c r="CK33" s="45">
        <f t="shared" si="26"/>
        <v>0</v>
      </c>
      <c r="CL33" s="45">
        <f t="shared" si="26"/>
        <v>0</v>
      </c>
      <c r="CM33" s="45">
        <f t="shared" si="26"/>
        <v>0</v>
      </c>
      <c r="CN33" s="45">
        <f t="shared" si="26"/>
        <v>0</v>
      </c>
      <c r="CO33" s="45">
        <f t="shared" si="26"/>
        <v>0</v>
      </c>
      <c r="CP33" s="45">
        <f t="shared" si="26"/>
        <v>0</v>
      </c>
      <c r="CQ33" s="45">
        <f t="shared" si="26"/>
        <v>0</v>
      </c>
      <c r="CR33" s="45">
        <f t="shared" si="26"/>
        <v>0</v>
      </c>
      <c r="CS33" s="45">
        <f t="shared" si="26"/>
        <v>0</v>
      </c>
      <c r="CT33" s="45">
        <f t="shared" si="26"/>
        <v>0</v>
      </c>
      <c r="CU33" s="45">
        <f t="shared" si="26"/>
        <v>0</v>
      </c>
      <c r="CV33" s="45">
        <f t="shared" si="26"/>
        <v>0</v>
      </c>
    </row>
    <row r="34" spans="8:100" ht="30" customHeight="1" x14ac:dyDescent="0.3">
      <c r="H34" s="45">
        <f t="shared" si="18"/>
        <v>0</v>
      </c>
      <c r="I34" s="45">
        <f t="shared" si="18"/>
        <v>0</v>
      </c>
      <c r="J34" s="45">
        <f t="shared" si="18"/>
        <v>0</v>
      </c>
      <c r="K34" s="45">
        <f t="shared" si="18"/>
        <v>0</v>
      </c>
      <c r="L34" s="45">
        <f t="shared" si="18"/>
        <v>0</v>
      </c>
      <c r="M34" s="45">
        <f t="shared" si="18"/>
        <v>0</v>
      </c>
      <c r="N34" s="45">
        <f t="shared" si="18"/>
        <v>0</v>
      </c>
      <c r="O34" s="45">
        <f t="shared" si="18"/>
        <v>0</v>
      </c>
      <c r="P34" s="45">
        <f t="shared" si="18"/>
        <v>0</v>
      </c>
      <c r="Q34" s="45">
        <f t="shared" si="18"/>
        <v>0</v>
      </c>
      <c r="R34" s="45">
        <f t="shared" si="19"/>
        <v>0</v>
      </c>
      <c r="S34" s="45">
        <f t="shared" si="19"/>
        <v>0</v>
      </c>
      <c r="T34" s="45">
        <f t="shared" si="19"/>
        <v>0</v>
      </c>
      <c r="U34" s="45">
        <f t="shared" si="19"/>
        <v>0</v>
      </c>
      <c r="V34" s="45">
        <f t="shared" si="19"/>
        <v>0</v>
      </c>
      <c r="W34" s="45">
        <f t="shared" si="19"/>
        <v>0</v>
      </c>
      <c r="X34" s="45">
        <f t="shared" si="19"/>
        <v>0</v>
      </c>
      <c r="Y34" s="45">
        <f t="shared" si="19"/>
        <v>0</v>
      </c>
      <c r="Z34" s="45">
        <f t="shared" si="19"/>
        <v>0</v>
      </c>
      <c r="AA34" s="45">
        <f t="shared" si="19"/>
        <v>0</v>
      </c>
      <c r="AB34" s="45">
        <f t="shared" si="20"/>
        <v>0</v>
      </c>
      <c r="AC34" s="45">
        <f t="shared" si="20"/>
        <v>0</v>
      </c>
      <c r="AD34" s="45">
        <f t="shared" si="20"/>
        <v>0</v>
      </c>
      <c r="AE34" s="45">
        <f t="shared" si="20"/>
        <v>0</v>
      </c>
      <c r="AF34" s="45">
        <f t="shared" si="20"/>
        <v>0</v>
      </c>
      <c r="AG34" s="45">
        <f t="shared" si="20"/>
        <v>0</v>
      </c>
      <c r="AH34" s="45">
        <f t="shared" si="20"/>
        <v>0</v>
      </c>
      <c r="AI34" s="45">
        <f t="shared" si="20"/>
        <v>0</v>
      </c>
      <c r="AJ34" s="45">
        <f t="shared" si="20"/>
        <v>0</v>
      </c>
      <c r="AK34" s="45">
        <f t="shared" si="20"/>
        <v>0</v>
      </c>
      <c r="AL34" s="45">
        <f t="shared" si="21"/>
        <v>0</v>
      </c>
      <c r="AM34" s="45">
        <f t="shared" si="21"/>
        <v>0</v>
      </c>
      <c r="AN34" s="45">
        <f t="shared" si="21"/>
        <v>0</v>
      </c>
      <c r="AO34" s="45">
        <f t="shared" si="21"/>
        <v>0</v>
      </c>
      <c r="AP34" s="45">
        <f t="shared" si="21"/>
        <v>0</v>
      </c>
      <c r="AQ34" s="45">
        <f t="shared" si="21"/>
        <v>0</v>
      </c>
      <c r="AR34" s="45">
        <f t="shared" si="21"/>
        <v>0</v>
      </c>
      <c r="AS34" s="45">
        <f t="shared" si="21"/>
        <v>0</v>
      </c>
      <c r="AT34" s="45">
        <f t="shared" si="21"/>
        <v>0</v>
      </c>
      <c r="AU34" s="45">
        <f t="shared" si="21"/>
        <v>0</v>
      </c>
      <c r="AV34" s="45">
        <f t="shared" si="22"/>
        <v>0</v>
      </c>
      <c r="AW34" s="45">
        <f t="shared" si="22"/>
        <v>0</v>
      </c>
      <c r="AX34" s="45">
        <f t="shared" si="22"/>
        <v>0</v>
      </c>
      <c r="AY34" s="45">
        <f t="shared" si="22"/>
        <v>0</v>
      </c>
      <c r="AZ34" s="45">
        <f t="shared" si="22"/>
        <v>0</v>
      </c>
      <c r="BA34" s="45">
        <f t="shared" si="22"/>
        <v>0</v>
      </c>
      <c r="BB34" s="45">
        <f t="shared" si="22"/>
        <v>0</v>
      </c>
      <c r="BC34" s="45">
        <f t="shared" si="22"/>
        <v>0</v>
      </c>
      <c r="BD34" s="45">
        <f t="shared" si="22"/>
        <v>0</v>
      </c>
      <c r="BE34" s="45">
        <f t="shared" si="22"/>
        <v>0</v>
      </c>
      <c r="BF34" s="45">
        <f t="shared" si="23"/>
        <v>0</v>
      </c>
      <c r="BG34" s="45">
        <f t="shared" si="23"/>
        <v>0</v>
      </c>
      <c r="BH34" s="45">
        <f t="shared" si="23"/>
        <v>0</v>
      </c>
      <c r="BI34" s="45">
        <f t="shared" si="23"/>
        <v>0</v>
      </c>
      <c r="BJ34" s="45">
        <f t="shared" si="23"/>
        <v>0</v>
      </c>
      <c r="BK34" s="45">
        <f t="shared" si="23"/>
        <v>0</v>
      </c>
      <c r="BL34" s="45">
        <f t="shared" si="23"/>
        <v>0</v>
      </c>
      <c r="BM34" s="45">
        <f t="shared" si="23"/>
        <v>0</v>
      </c>
      <c r="BN34" s="45">
        <f t="shared" si="23"/>
        <v>0</v>
      </c>
      <c r="BO34" s="45">
        <f t="shared" si="23"/>
        <v>0</v>
      </c>
      <c r="BP34" s="45">
        <f t="shared" si="24"/>
        <v>0</v>
      </c>
      <c r="BQ34" s="45">
        <f t="shared" si="24"/>
        <v>0</v>
      </c>
      <c r="BR34" s="45">
        <f t="shared" si="24"/>
        <v>0</v>
      </c>
      <c r="BS34" s="45">
        <f t="shared" si="24"/>
        <v>0</v>
      </c>
      <c r="BT34" s="45">
        <f t="shared" si="24"/>
        <v>0</v>
      </c>
      <c r="BU34" s="45">
        <f t="shared" si="24"/>
        <v>0</v>
      </c>
      <c r="BV34" s="45">
        <f t="shared" si="24"/>
        <v>0</v>
      </c>
      <c r="BW34" s="45">
        <f t="shared" si="24"/>
        <v>0</v>
      </c>
      <c r="BX34" s="45">
        <f t="shared" si="24"/>
        <v>0</v>
      </c>
      <c r="BY34" s="45">
        <f t="shared" si="24"/>
        <v>0</v>
      </c>
      <c r="BZ34" s="45">
        <f t="shared" si="25"/>
        <v>0</v>
      </c>
      <c r="CA34" s="45">
        <f t="shared" si="25"/>
        <v>0</v>
      </c>
      <c r="CB34" s="45">
        <f t="shared" si="25"/>
        <v>0</v>
      </c>
      <c r="CC34" s="45">
        <f t="shared" si="25"/>
        <v>0</v>
      </c>
      <c r="CD34" s="45">
        <f t="shared" si="25"/>
        <v>0</v>
      </c>
      <c r="CE34" s="45">
        <f t="shared" si="25"/>
        <v>0</v>
      </c>
      <c r="CF34" s="45">
        <f t="shared" si="25"/>
        <v>0</v>
      </c>
      <c r="CG34" s="45">
        <f t="shared" si="25"/>
        <v>0</v>
      </c>
      <c r="CH34" s="45">
        <f t="shared" si="25"/>
        <v>0</v>
      </c>
      <c r="CI34" s="45">
        <f t="shared" si="25"/>
        <v>0</v>
      </c>
      <c r="CJ34" s="45">
        <f t="shared" si="26"/>
        <v>0</v>
      </c>
      <c r="CK34" s="45">
        <f t="shared" si="26"/>
        <v>0</v>
      </c>
      <c r="CL34" s="45">
        <f t="shared" si="26"/>
        <v>0</v>
      </c>
      <c r="CM34" s="45">
        <f t="shared" si="26"/>
        <v>0</v>
      </c>
      <c r="CN34" s="45">
        <f t="shared" si="26"/>
        <v>0</v>
      </c>
      <c r="CO34" s="45">
        <f t="shared" si="26"/>
        <v>0</v>
      </c>
      <c r="CP34" s="45">
        <f t="shared" si="26"/>
        <v>0</v>
      </c>
      <c r="CQ34" s="45">
        <f t="shared" si="26"/>
        <v>0</v>
      </c>
      <c r="CR34" s="45">
        <f t="shared" si="26"/>
        <v>0</v>
      </c>
      <c r="CS34" s="45">
        <f t="shared" si="26"/>
        <v>0</v>
      </c>
      <c r="CT34" s="45">
        <f t="shared" si="26"/>
        <v>0</v>
      </c>
      <c r="CU34" s="45">
        <f t="shared" si="26"/>
        <v>0</v>
      </c>
      <c r="CV34" s="45">
        <f t="shared" si="26"/>
        <v>0</v>
      </c>
    </row>
    <row r="35" spans="8:100" ht="30" customHeight="1" x14ac:dyDescent="0.3">
      <c r="H35" s="45">
        <f t="shared" si="18"/>
        <v>0</v>
      </c>
      <c r="I35" s="45">
        <f t="shared" si="18"/>
        <v>0</v>
      </c>
      <c r="J35" s="45">
        <f t="shared" si="18"/>
        <v>0</v>
      </c>
      <c r="K35" s="45">
        <f t="shared" si="18"/>
        <v>0</v>
      </c>
      <c r="L35" s="45">
        <f t="shared" si="18"/>
        <v>0</v>
      </c>
      <c r="M35" s="45">
        <f t="shared" si="18"/>
        <v>0</v>
      </c>
      <c r="N35" s="45">
        <f t="shared" si="18"/>
        <v>0</v>
      </c>
      <c r="O35" s="45">
        <f t="shared" si="18"/>
        <v>0</v>
      </c>
      <c r="P35" s="45">
        <f t="shared" si="18"/>
        <v>0</v>
      </c>
      <c r="Q35" s="45">
        <f t="shared" si="18"/>
        <v>0</v>
      </c>
      <c r="R35" s="45">
        <f t="shared" si="19"/>
        <v>0</v>
      </c>
      <c r="S35" s="45">
        <f t="shared" si="19"/>
        <v>0</v>
      </c>
      <c r="T35" s="45">
        <f t="shared" si="19"/>
        <v>0</v>
      </c>
      <c r="U35" s="45">
        <f t="shared" si="19"/>
        <v>0</v>
      </c>
      <c r="V35" s="45">
        <f t="shared" si="19"/>
        <v>0</v>
      </c>
      <c r="W35" s="45">
        <f t="shared" si="19"/>
        <v>0</v>
      </c>
      <c r="X35" s="45">
        <f t="shared" si="19"/>
        <v>0</v>
      </c>
      <c r="Y35" s="45">
        <f t="shared" si="19"/>
        <v>0</v>
      </c>
      <c r="Z35" s="45">
        <f t="shared" si="19"/>
        <v>0</v>
      </c>
      <c r="AA35" s="45">
        <f t="shared" si="19"/>
        <v>0</v>
      </c>
      <c r="AB35" s="45">
        <f t="shared" si="20"/>
        <v>0</v>
      </c>
      <c r="AC35" s="45">
        <f t="shared" si="20"/>
        <v>0</v>
      </c>
      <c r="AD35" s="45">
        <f t="shared" si="20"/>
        <v>0</v>
      </c>
      <c r="AE35" s="45">
        <f t="shared" si="20"/>
        <v>0</v>
      </c>
      <c r="AF35" s="45">
        <f t="shared" si="20"/>
        <v>0</v>
      </c>
      <c r="AG35" s="45">
        <f t="shared" si="20"/>
        <v>0</v>
      </c>
      <c r="AH35" s="45">
        <f t="shared" si="20"/>
        <v>0</v>
      </c>
      <c r="AI35" s="45">
        <f t="shared" si="20"/>
        <v>0</v>
      </c>
      <c r="AJ35" s="45">
        <f t="shared" si="20"/>
        <v>0</v>
      </c>
      <c r="AK35" s="45">
        <f t="shared" si="20"/>
        <v>0</v>
      </c>
      <c r="AL35" s="45">
        <f t="shared" si="21"/>
        <v>0</v>
      </c>
      <c r="AM35" s="45">
        <f t="shared" si="21"/>
        <v>0</v>
      </c>
      <c r="AN35" s="45">
        <f t="shared" si="21"/>
        <v>0</v>
      </c>
      <c r="AO35" s="45">
        <f t="shared" si="21"/>
        <v>0</v>
      </c>
      <c r="AP35" s="45">
        <f t="shared" si="21"/>
        <v>0</v>
      </c>
      <c r="AQ35" s="45">
        <f t="shared" si="21"/>
        <v>0</v>
      </c>
      <c r="AR35" s="45">
        <f t="shared" si="21"/>
        <v>0</v>
      </c>
      <c r="AS35" s="45">
        <f t="shared" si="21"/>
        <v>0</v>
      </c>
      <c r="AT35" s="45">
        <f t="shared" si="21"/>
        <v>0</v>
      </c>
      <c r="AU35" s="45">
        <f t="shared" si="21"/>
        <v>0</v>
      </c>
      <c r="AV35" s="45">
        <f t="shared" si="22"/>
        <v>0</v>
      </c>
      <c r="AW35" s="45">
        <f t="shared" si="22"/>
        <v>0</v>
      </c>
      <c r="AX35" s="45">
        <f t="shared" si="22"/>
        <v>0</v>
      </c>
      <c r="AY35" s="45">
        <f t="shared" si="22"/>
        <v>0</v>
      </c>
      <c r="AZ35" s="45">
        <f t="shared" si="22"/>
        <v>0</v>
      </c>
      <c r="BA35" s="45">
        <f t="shared" si="22"/>
        <v>0</v>
      </c>
      <c r="BB35" s="45">
        <f t="shared" si="22"/>
        <v>0</v>
      </c>
      <c r="BC35" s="45">
        <f t="shared" si="22"/>
        <v>0</v>
      </c>
      <c r="BD35" s="45">
        <f t="shared" si="22"/>
        <v>0</v>
      </c>
      <c r="BE35" s="45">
        <f t="shared" si="22"/>
        <v>0</v>
      </c>
      <c r="BF35" s="45">
        <f t="shared" si="23"/>
        <v>0</v>
      </c>
      <c r="BG35" s="45">
        <f t="shared" si="23"/>
        <v>0</v>
      </c>
      <c r="BH35" s="45">
        <f t="shared" si="23"/>
        <v>0</v>
      </c>
      <c r="BI35" s="45">
        <f t="shared" si="23"/>
        <v>0</v>
      </c>
      <c r="BJ35" s="45">
        <f t="shared" si="23"/>
        <v>0</v>
      </c>
      <c r="BK35" s="45">
        <f t="shared" si="23"/>
        <v>0</v>
      </c>
      <c r="BL35" s="45">
        <f t="shared" si="23"/>
        <v>0</v>
      </c>
      <c r="BM35" s="45">
        <f t="shared" si="23"/>
        <v>0</v>
      </c>
      <c r="BN35" s="45">
        <f t="shared" si="23"/>
        <v>0</v>
      </c>
      <c r="BO35" s="45">
        <f t="shared" si="23"/>
        <v>0</v>
      </c>
      <c r="BP35" s="45">
        <f t="shared" si="24"/>
        <v>0</v>
      </c>
      <c r="BQ35" s="45">
        <f t="shared" si="24"/>
        <v>0</v>
      </c>
      <c r="BR35" s="45">
        <f t="shared" si="24"/>
        <v>0</v>
      </c>
      <c r="BS35" s="45">
        <f t="shared" si="24"/>
        <v>0</v>
      </c>
      <c r="BT35" s="45">
        <f t="shared" si="24"/>
        <v>0</v>
      </c>
      <c r="BU35" s="45">
        <f t="shared" si="24"/>
        <v>0</v>
      </c>
      <c r="BV35" s="45">
        <f t="shared" si="24"/>
        <v>0</v>
      </c>
      <c r="BW35" s="45">
        <f t="shared" si="24"/>
        <v>0</v>
      </c>
      <c r="BX35" s="45">
        <f t="shared" si="24"/>
        <v>0</v>
      </c>
      <c r="BY35" s="45">
        <f t="shared" si="24"/>
        <v>0</v>
      </c>
      <c r="BZ35" s="45">
        <f t="shared" si="25"/>
        <v>0</v>
      </c>
      <c r="CA35" s="45">
        <f t="shared" si="25"/>
        <v>0</v>
      </c>
      <c r="CB35" s="45">
        <f t="shared" si="25"/>
        <v>0</v>
      </c>
      <c r="CC35" s="45">
        <f t="shared" si="25"/>
        <v>0</v>
      </c>
      <c r="CD35" s="45">
        <f t="shared" si="25"/>
        <v>0</v>
      </c>
      <c r="CE35" s="45">
        <f t="shared" si="25"/>
        <v>0</v>
      </c>
      <c r="CF35" s="45">
        <f t="shared" si="25"/>
        <v>0</v>
      </c>
      <c r="CG35" s="45">
        <f t="shared" si="25"/>
        <v>0</v>
      </c>
      <c r="CH35" s="45">
        <f t="shared" si="25"/>
        <v>0</v>
      </c>
      <c r="CI35" s="45">
        <f t="shared" si="25"/>
        <v>0</v>
      </c>
      <c r="CJ35" s="45">
        <f t="shared" si="26"/>
        <v>0</v>
      </c>
      <c r="CK35" s="45">
        <f t="shared" si="26"/>
        <v>0</v>
      </c>
      <c r="CL35" s="45">
        <f t="shared" si="26"/>
        <v>0</v>
      </c>
      <c r="CM35" s="45">
        <f t="shared" si="26"/>
        <v>0</v>
      </c>
      <c r="CN35" s="45">
        <f t="shared" si="26"/>
        <v>0</v>
      </c>
      <c r="CO35" s="45">
        <f t="shared" si="26"/>
        <v>0</v>
      </c>
      <c r="CP35" s="45">
        <f t="shared" si="26"/>
        <v>0</v>
      </c>
      <c r="CQ35" s="45">
        <f t="shared" si="26"/>
        <v>0</v>
      </c>
      <c r="CR35" s="45">
        <f t="shared" si="26"/>
        <v>0</v>
      </c>
      <c r="CS35" s="45">
        <f t="shared" si="26"/>
        <v>0</v>
      </c>
      <c r="CT35" s="45">
        <f t="shared" si="26"/>
        <v>0</v>
      </c>
      <c r="CU35" s="45">
        <f t="shared" si="26"/>
        <v>0</v>
      </c>
      <c r="CV35" s="45">
        <f t="shared" si="26"/>
        <v>0</v>
      </c>
    </row>
    <row r="36" spans="8:100" ht="30" customHeight="1" x14ac:dyDescent="0.3">
      <c r="H36" s="45">
        <f t="shared" si="18"/>
        <v>0</v>
      </c>
      <c r="I36" s="45">
        <f t="shared" si="18"/>
        <v>0</v>
      </c>
      <c r="J36" s="45">
        <f t="shared" si="18"/>
        <v>0</v>
      </c>
      <c r="K36" s="45">
        <f t="shared" si="18"/>
        <v>0</v>
      </c>
      <c r="L36" s="45">
        <f t="shared" si="18"/>
        <v>0</v>
      </c>
      <c r="M36" s="45">
        <f t="shared" si="18"/>
        <v>0</v>
      </c>
      <c r="N36" s="45">
        <f t="shared" si="18"/>
        <v>0</v>
      </c>
      <c r="O36" s="45">
        <f t="shared" si="18"/>
        <v>0</v>
      </c>
      <c r="P36" s="45">
        <f t="shared" si="18"/>
        <v>0</v>
      </c>
      <c r="Q36" s="45">
        <f t="shared" si="18"/>
        <v>0</v>
      </c>
      <c r="R36" s="45">
        <f t="shared" si="19"/>
        <v>0</v>
      </c>
      <c r="S36" s="45">
        <f t="shared" si="19"/>
        <v>0</v>
      </c>
      <c r="T36" s="45">
        <f t="shared" si="19"/>
        <v>0</v>
      </c>
      <c r="U36" s="45">
        <f t="shared" si="19"/>
        <v>0</v>
      </c>
      <c r="V36" s="45">
        <f t="shared" si="19"/>
        <v>0</v>
      </c>
      <c r="W36" s="45">
        <f t="shared" si="19"/>
        <v>0</v>
      </c>
      <c r="X36" s="45">
        <f t="shared" si="19"/>
        <v>0</v>
      </c>
      <c r="Y36" s="45">
        <f t="shared" si="19"/>
        <v>0</v>
      </c>
      <c r="Z36" s="45">
        <f t="shared" si="19"/>
        <v>0</v>
      </c>
      <c r="AA36" s="45">
        <f t="shared" si="19"/>
        <v>0</v>
      </c>
      <c r="AB36" s="45">
        <f t="shared" si="20"/>
        <v>0</v>
      </c>
      <c r="AC36" s="45">
        <f t="shared" si="20"/>
        <v>0</v>
      </c>
      <c r="AD36" s="45">
        <f t="shared" si="20"/>
        <v>0</v>
      </c>
      <c r="AE36" s="45">
        <f t="shared" si="20"/>
        <v>0</v>
      </c>
      <c r="AF36" s="45">
        <f t="shared" si="20"/>
        <v>0</v>
      </c>
      <c r="AG36" s="45">
        <f t="shared" si="20"/>
        <v>0</v>
      </c>
      <c r="AH36" s="45">
        <f t="shared" si="20"/>
        <v>0</v>
      </c>
      <c r="AI36" s="45">
        <f t="shared" si="20"/>
        <v>0</v>
      </c>
      <c r="AJ36" s="45">
        <f t="shared" si="20"/>
        <v>0</v>
      </c>
      <c r="AK36" s="45">
        <f t="shared" si="20"/>
        <v>0</v>
      </c>
      <c r="AL36" s="45">
        <f t="shared" si="21"/>
        <v>0</v>
      </c>
      <c r="AM36" s="45">
        <f t="shared" si="21"/>
        <v>0</v>
      </c>
      <c r="AN36" s="45">
        <f t="shared" si="21"/>
        <v>0</v>
      </c>
      <c r="AO36" s="45">
        <f t="shared" si="21"/>
        <v>0</v>
      </c>
      <c r="AP36" s="45">
        <f t="shared" si="21"/>
        <v>0</v>
      </c>
      <c r="AQ36" s="45">
        <f t="shared" si="21"/>
        <v>0</v>
      </c>
      <c r="AR36" s="45">
        <f t="shared" si="21"/>
        <v>0</v>
      </c>
      <c r="AS36" s="45">
        <f t="shared" si="21"/>
        <v>0</v>
      </c>
      <c r="AT36" s="45">
        <f t="shared" si="21"/>
        <v>0</v>
      </c>
      <c r="AU36" s="45">
        <f t="shared" si="21"/>
        <v>0</v>
      </c>
      <c r="AV36" s="45">
        <f t="shared" si="22"/>
        <v>0</v>
      </c>
      <c r="AW36" s="45">
        <f t="shared" si="22"/>
        <v>0</v>
      </c>
      <c r="AX36" s="45">
        <f t="shared" si="22"/>
        <v>0</v>
      </c>
      <c r="AY36" s="45">
        <f t="shared" si="22"/>
        <v>0</v>
      </c>
      <c r="AZ36" s="45">
        <f t="shared" si="22"/>
        <v>0</v>
      </c>
      <c r="BA36" s="45">
        <f t="shared" si="22"/>
        <v>0</v>
      </c>
      <c r="BB36" s="45">
        <f t="shared" si="22"/>
        <v>0</v>
      </c>
      <c r="BC36" s="45">
        <f t="shared" si="22"/>
        <v>0</v>
      </c>
      <c r="BD36" s="45">
        <f t="shared" si="22"/>
        <v>0</v>
      </c>
      <c r="BE36" s="45">
        <f t="shared" si="22"/>
        <v>0</v>
      </c>
      <c r="BF36" s="45">
        <f t="shared" si="23"/>
        <v>0</v>
      </c>
      <c r="BG36" s="45">
        <f t="shared" si="23"/>
        <v>0</v>
      </c>
      <c r="BH36" s="45">
        <f t="shared" si="23"/>
        <v>0</v>
      </c>
      <c r="BI36" s="45">
        <f t="shared" si="23"/>
        <v>0</v>
      </c>
      <c r="BJ36" s="45">
        <f t="shared" si="23"/>
        <v>0</v>
      </c>
      <c r="BK36" s="45">
        <f t="shared" si="23"/>
        <v>0</v>
      </c>
      <c r="BL36" s="45">
        <f t="shared" si="23"/>
        <v>0</v>
      </c>
      <c r="BM36" s="45">
        <f t="shared" si="23"/>
        <v>0</v>
      </c>
      <c r="BN36" s="45">
        <f t="shared" si="23"/>
        <v>0</v>
      </c>
      <c r="BO36" s="45">
        <f t="shared" si="23"/>
        <v>0</v>
      </c>
      <c r="BP36" s="45">
        <f t="shared" si="24"/>
        <v>0</v>
      </c>
      <c r="BQ36" s="45">
        <f t="shared" si="24"/>
        <v>0</v>
      </c>
      <c r="BR36" s="45">
        <f t="shared" si="24"/>
        <v>0</v>
      </c>
      <c r="BS36" s="45">
        <f t="shared" si="24"/>
        <v>0</v>
      </c>
      <c r="BT36" s="45">
        <f t="shared" si="24"/>
        <v>0</v>
      </c>
      <c r="BU36" s="45">
        <f t="shared" si="24"/>
        <v>0</v>
      </c>
      <c r="BV36" s="45">
        <f t="shared" si="24"/>
        <v>0</v>
      </c>
      <c r="BW36" s="45">
        <f t="shared" si="24"/>
        <v>0</v>
      </c>
      <c r="BX36" s="45">
        <f t="shared" si="24"/>
        <v>0</v>
      </c>
      <c r="BY36" s="45">
        <f t="shared" si="24"/>
        <v>0</v>
      </c>
      <c r="BZ36" s="45">
        <f t="shared" si="25"/>
        <v>0</v>
      </c>
      <c r="CA36" s="45">
        <f t="shared" si="25"/>
        <v>0</v>
      </c>
      <c r="CB36" s="45">
        <f t="shared" si="25"/>
        <v>0</v>
      </c>
      <c r="CC36" s="45">
        <f t="shared" si="25"/>
        <v>0</v>
      </c>
      <c r="CD36" s="45">
        <f t="shared" si="25"/>
        <v>0</v>
      </c>
      <c r="CE36" s="45">
        <f t="shared" si="25"/>
        <v>0</v>
      </c>
      <c r="CF36" s="45">
        <f t="shared" si="25"/>
        <v>0</v>
      </c>
      <c r="CG36" s="45">
        <f t="shared" si="25"/>
        <v>0</v>
      </c>
      <c r="CH36" s="45">
        <f t="shared" si="25"/>
        <v>0</v>
      </c>
      <c r="CI36" s="45">
        <f t="shared" si="25"/>
        <v>0</v>
      </c>
      <c r="CJ36" s="45">
        <f t="shared" si="26"/>
        <v>0</v>
      </c>
      <c r="CK36" s="45">
        <f t="shared" si="26"/>
        <v>0</v>
      </c>
      <c r="CL36" s="45">
        <f t="shared" si="26"/>
        <v>0</v>
      </c>
      <c r="CM36" s="45">
        <f t="shared" si="26"/>
        <v>0</v>
      </c>
      <c r="CN36" s="45">
        <f t="shared" si="26"/>
        <v>0</v>
      </c>
      <c r="CO36" s="45">
        <f t="shared" si="26"/>
        <v>0</v>
      </c>
      <c r="CP36" s="45">
        <f t="shared" si="26"/>
        <v>0</v>
      </c>
      <c r="CQ36" s="45">
        <f t="shared" si="26"/>
        <v>0</v>
      </c>
      <c r="CR36" s="45">
        <f t="shared" si="26"/>
        <v>0</v>
      </c>
      <c r="CS36" s="45">
        <f t="shared" si="26"/>
        <v>0</v>
      </c>
      <c r="CT36" s="45">
        <f t="shared" si="26"/>
        <v>0</v>
      </c>
      <c r="CU36" s="45">
        <f t="shared" si="26"/>
        <v>0</v>
      </c>
      <c r="CV36" s="45">
        <f t="shared" si="26"/>
        <v>0</v>
      </c>
    </row>
    <row r="37" spans="8:100" ht="30" customHeight="1" x14ac:dyDescent="0.3">
      <c r="H37" s="45">
        <f t="shared" si="18"/>
        <v>0</v>
      </c>
      <c r="I37" s="45">
        <f t="shared" si="18"/>
        <v>0</v>
      </c>
      <c r="J37" s="45">
        <f t="shared" si="18"/>
        <v>0</v>
      </c>
      <c r="K37" s="45">
        <f t="shared" si="18"/>
        <v>0</v>
      </c>
      <c r="L37" s="45">
        <f t="shared" si="18"/>
        <v>0</v>
      </c>
      <c r="M37" s="45">
        <f t="shared" si="18"/>
        <v>0</v>
      </c>
      <c r="N37" s="45">
        <f t="shared" si="18"/>
        <v>0</v>
      </c>
      <c r="O37" s="45">
        <f t="shared" si="18"/>
        <v>0</v>
      </c>
      <c r="P37" s="45">
        <f t="shared" si="18"/>
        <v>0</v>
      </c>
      <c r="Q37" s="45">
        <f t="shared" si="18"/>
        <v>0</v>
      </c>
      <c r="R37" s="45">
        <f t="shared" si="19"/>
        <v>0</v>
      </c>
      <c r="S37" s="45">
        <f t="shared" si="19"/>
        <v>0</v>
      </c>
      <c r="T37" s="45">
        <f t="shared" si="19"/>
        <v>0</v>
      </c>
      <c r="U37" s="45">
        <f t="shared" si="19"/>
        <v>0</v>
      </c>
      <c r="V37" s="45">
        <f t="shared" si="19"/>
        <v>0</v>
      </c>
      <c r="W37" s="45">
        <f t="shared" si="19"/>
        <v>0</v>
      </c>
      <c r="X37" s="45">
        <f t="shared" si="19"/>
        <v>0</v>
      </c>
      <c r="Y37" s="45">
        <f t="shared" si="19"/>
        <v>0</v>
      </c>
      <c r="Z37" s="45">
        <f t="shared" si="19"/>
        <v>0</v>
      </c>
      <c r="AA37" s="45">
        <f t="shared" si="19"/>
        <v>0</v>
      </c>
      <c r="AB37" s="45">
        <f t="shared" si="20"/>
        <v>0</v>
      </c>
      <c r="AC37" s="45">
        <f t="shared" si="20"/>
        <v>0</v>
      </c>
      <c r="AD37" s="45">
        <f t="shared" si="20"/>
        <v>0</v>
      </c>
      <c r="AE37" s="45">
        <f t="shared" si="20"/>
        <v>0</v>
      </c>
      <c r="AF37" s="45">
        <f t="shared" si="20"/>
        <v>0</v>
      </c>
      <c r="AG37" s="45">
        <f t="shared" si="20"/>
        <v>0</v>
      </c>
      <c r="AH37" s="45">
        <f t="shared" si="20"/>
        <v>0</v>
      </c>
      <c r="AI37" s="45">
        <f t="shared" si="20"/>
        <v>0</v>
      </c>
      <c r="AJ37" s="45">
        <f t="shared" si="20"/>
        <v>0</v>
      </c>
      <c r="AK37" s="45">
        <f t="shared" si="20"/>
        <v>0</v>
      </c>
      <c r="AL37" s="45">
        <f t="shared" si="21"/>
        <v>0</v>
      </c>
      <c r="AM37" s="45">
        <f t="shared" si="21"/>
        <v>0</v>
      </c>
      <c r="AN37" s="45">
        <f t="shared" si="21"/>
        <v>0</v>
      </c>
      <c r="AO37" s="45">
        <f t="shared" si="21"/>
        <v>0</v>
      </c>
      <c r="AP37" s="45">
        <f t="shared" si="21"/>
        <v>0</v>
      </c>
      <c r="AQ37" s="45">
        <f t="shared" si="21"/>
        <v>0</v>
      </c>
      <c r="AR37" s="45">
        <f t="shared" si="21"/>
        <v>0</v>
      </c>
      <c r="AS37" s="45">
        <f t="shared" si="21"/>
        <v>0</v>
      </c>
      <c r="AT37" s="45">
        <f t="shared" si="21"/>
        <v>0</v>
      </c>
      <c r="AU37" s="45">
        <f t="shared" si="21"/>
        <v>0</v>
      </c>
      <c r="AV37" s="45">
        <f t="shared" si="22"/>
        <v>0</v>
      </c>
      <c r="AW37" s="45">
        <f t="shared" si="22"/>
        <v>0</v>
      </c>
      <c r="AX37" s="45">
        <f t="shared" si="22"/>
        <v>0</v>
      </c>
      <c r="AY37" s="45">
        <f t="shared" si="22"/>
        <v>0</v>
      </c>
      <c r="AZ37" s="45">
        <f t="shared" si="22"/>
        <v>0</v>
      </c>
      <c r="BA37" s="45">
        <f t="shared" si="22"/>
        <v>0</v>
      </c>
      <c r="BB37" s="45">
        <f t="shared" si="22"/>
        <v>0</v>
      </c>
      <c r="BC37" s="45">
        <f t="shared" si="22"/>
        <v>0</v>
      </c>
      <c r="BD37" s="45">
        <f t="shared" si="22"/>
        <v>0</v>
      </c>
      <c r="BE37" s="45">
        <f t="shared" si="22"/>
        <v>0</v>
      </c>
      <c r="BF37" s="45">
        <f t="shared" si="23"/>
        <v>0</v>
      </c>
      <c r="BG37" s="45">
        <f t="shared" si="23"/>
        <v>0</v>
      </c>
      <c r="BH37" s="45">
        <f t="shared" si="23"/>
        <v>0</v>
      </c>
      <c r="BI37" s="45">
        <f t="shared" si="23"/>
        <v>0</v>
      </c>
      <c r="BJ37" s="45">
        <f t="shared" si="23"/>
        <v>0</v>
      </c>
      <c r="BK37" s="45">
        <f t="shared" si="23"/>
        <v>0</v>
      </c>
      <c r="BL37" s="45">
        <f t="shared" si="23"/>
        <v>0</v>
      </c>
      <c r="BM37" s="45">
        <f t="shared" si="23"/>
        <v>0</v>
      </c>
      <c r="BN37" s="45">
        <f t="shared" si="23"/>
        <v>0</v>
      </c>
      <c r="BO37" s="45">
        <f t="shared" si="23"/>
        <v>0</v>
      </c>
      <c r="BP37" s="45">
        <f t="shared" si="24"/>
        <v>0</v>
      </c>
      <c r="BQ37" s="45">
        <f t="shared" si="24"/>
        <v>0</v>
      </c>
      <c r="BR37" s="45">
        <f t="shared" si="24"/>
        <v>0</v>
      </c>
      <c r="BS37" s="45">
        <f t="shared" si="24"/>
        <v>0</v>
      </c>
      <c r="BT37" s="45">
        <f t="shared" si="24"/>
        <v>0</v>
      </c>
      <c r="BU37" s="45">
        <f t="shared" si="24"/>
        <v>0</v>
      </c>
      <c r="BV37" s="45">
        <f t="shared" si="24"/>
        <v>0</v>
      </c>
      <c r="BW37" s="45">
        <f t="shared" si="24"/>
        <v>0</v>
      </c>
      <c r="BX37" s="45">
        <f t="shared" si="24"/>
        <v>0</v>
      </c>
      <c r="BY37" s="45">
        <f t="shared" si="24"/>
        <v>0</v>
      </c>
      <c r="BZ37" s="45">
        <f t="shared" si="25"/>
        <v>0</v>
      </c>
      <c r="CA37" s="45">
        <f t="shared" si="25"/>
        <v>0</v>
      </c>
      <c r="CB37" s="45">
        <f t="shared" si="25"/>
        <v>0</v>
      </c>
      <c r="CC37" s="45">
        <f t="shared" si="25"/>
        <v>0</v>
      </c>
      <c r="CD37" s="45">
        <f t="shared" si="25"/>
        <v>0</v>
      </c>
      <c r="CE37" s="45">
        <f t="shared" si="25"/>
        <v>0</v>
      </c>
      <c r="CF37" s="45">
        <f t="shared" si="25"/>
        <v>0</v>
      </c>
      <c r="CG37" s="45">
        <f t="shared" si="25"/>
        <v>0</v>
      </c>
      <c r="CH37" s="45">
        <f t="shared" si="25"/>
        <v>0</v>
      </c>
      <c r="CI37" s="45">
        <f t="shared" si="25"/>
        <v>0</v>
      </c>
      <c r="CJ37" s="45">
        <f t="shared" si="26"/>
        <v>0</v>
      </c>
      <c r="CK37" s="45">
        <f t="shared" si="26"/>
        <v>0</v>
      </c>
      <c r="CL37" s="45">
        <f t="shared" si="26"/>
        <v>0</v>
      </c>
      <c r="CM37" s="45">
        <f t="shared" si="26"/>
        <v>0</v>
      </c>
      <c r="CN37" s="45">
        <f t="shared" si="26"/>
        <v>0</v>
      </c>
      <c r="CO37" s="45">
        <f t="shared" si="26"/>
        <v>0</v>
      </c>
      <c r="CP37" s="45">
        <f t="shared" si="26"/>
        <v>0</v>
      </c>
      <c r="CQ37" s="45">
        <f t="shared" si="26"/>
        <v>0</v>
      </c>
      <c r="CR37" s="45">
        <f t="shared" si="26"/>
        <v>0</v>
      </c>
      <c r="CS37" s="45">
        <f t="shared" si="26"/>
        <v>0</v>
      </c>
      <c r="CT37" s="45">
        <f t="shared" si="26"/>
        <v>0</v>
      </c>
      <c r="CU37" s="45">
        <f t="shared" si="26"/>
        <v>0</v>
      </c>
      <c r="CV37" s="45">
        <f t="shared" si="26"/>
        <v>0</v>
      </c>
    </row>
  </sheetData>
  <sheetProtection sheet="1" scenarios="1"/>
  <mergeCells count="16">
    <mergeCell ref="C21:F21"/>
    <mergeCell ref="C16:F16"/>
    <mergeCell ref="C18:F18"/>
    <mergeCell ref="C20:F20"/>
    <mergeCell ref="C17:F17"/>
    <mergeCell ref="C19:F19"/>
    <mergeCell ref="H1:AI1"/>
    <mergeCell ref="C15:F15"/>
    <mergeCell ref="C8:F8"/>
    <mergeCell ref="C1:F1"/>
    <mergeCell ref="C13:F13"/>
    <mergeCell ref="C9:F9"/>
    <mergeCell ref="C11:F11"/>
    <mergeCell ref="C10:F10"/>
    <mergeCell ref="C12:F12"/>
    <mergeCell ref="C14:F14"/>
  </mergeCells>
  <conditionalFormatting sqref="H8:CV37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D542-0DB5-4612-A620-5E1926CF4F78}">
  <sheetPr codeName="Blad4">
    <tabColor rgb="FFC00000"/>
  </sheetPr>
  <dimension ref="B2:G12"/>
  <sheetViews>
    <sheetView zoomScale="104" zoomScaleNormal="244" workbookViewId="0">
      <selection activeCell="B2" sqref="B2"/>
    </sheetView>
  </sheetViews>
  <sheetFormatPr defaultColWidth="9.109375" defaultRowHeight="15.6" x14ac:dyDescent="0.35"/>
  <cols>
    <col min="1" max="1" width="4.6640625" style="2" customWidth="1"/>
    <col min="2" max="2" width="31.6640625" style="2" customWidth="1"/>
    <col min="3" max="7" width="12.44140625" style="2" customWidth="1"/>
    <col min="8" max="16384" width="9.109375" style="2"/>
  </cols>
  <sheetData>
    <row r="2" spans="2:7" ht="21" x14ac:dyDescent="0.5">
      <c r="B2" s="27" t="s">
        <v>63</v>
      </c>
    </row>
    <row r="3" spans="2:7" x14ac:dyDescent="0.35">
      <c r="B3" s="19" t="s">
        <v>64</v>
      </c>
      <c r="C3" s="17"/>
      <c r="D3" s="17"/>
      <c r="E3" s="17"/>
      <c r="F3" s="17"/>
      <c r="G3" s="17"/>
    </row>
    <row r="4" spans="2:7" x14ac:dyDescent="0.35">
      <c r="B4" s="17"/>
      <c r="C4" s="17"/>
      <c r="D4" s="17"/>
      <c r="E4" s="17"/>
      <c r="F4" s="17"/>
      <c r="G4" s="17"/>
    </row>
    <row r="5" spans="2:7" ht="31.2" x14ac:dyDescent="0.35">
      <c r="B5" s="17" t="s">
        <v>65</v>
      </c>
      <c r="C5" s="58" t="s">
        <v>66</v>
      </c>
      <c r="D5" s="58" t="s">
        <v>67</v>
      </c>
      <c r="E5" s="58" t="s">
        <v>68</v>
      </c>
      <c r="F5" s="58" t="s">
        <v>69</v>
      </c>
      <c r="G5" s="58" t="s">
        <v>70</v>
      </c>
    </row>
    <row r="6" spans="2:7" x14ac:dyDescent="0.35">
      <c r="B6" s="20" t="s">
        <v>28</v>
      </c>
      <c r="C6" s="59">
        <f>E6*0.8</f>
        <v>8</v>
      </c>
      <c r="D6" s="59">
        <f>E6*0.9</f>
        <v>9</v>
      </c>
      <c r="E6" s="59">
        <v>10</v>
      </c>
      <c r="F6" s="59">
        <f>E6*1.1</f>
        <v>11</v>
      </c>
      <c r="G6" s="59">
        <f>E6*1.2</f>
        <v>12</v>
      </c>
    </row>
    <row r="7" spans="2:7" x14ac:dyDescent="0.35">
      <c r="B7" s="21" t="s">
        <v>30</v>
      </c>
      <c r="C7" s="60">
        <f t="shared" ref="C7:C12" si="0">E7*0.8</f>
        <v>40</v>
      </c>
      <c r="D7" s="60">
        <f t="shared" ref="D7:D12" si="1">E7*0.9</f>
        <v>45</v>
      </c>
      <c r="E7" s="60">
        <v>50</v>
      </c>
      <c r="F7" s="60">
        <f t="shared" ref="F7:F12" si="2">E7*1.1</f>
        <v>55.000000000000007</v>
      </c>
      <c r="G7" s="60">
        <f t="shared" ref="G7:G12" si="3">E7*1.2</f>
        <v>60</v>
      </c>
    </row>
    <row r="8" spans="2:7" x14ac:dyDescent="0.35">
      <c r="B8" s="22" t="s">
        <v>37</v>
      </c>
      <c r="C8" s="61">
        <f t="shared" si="0"/>
        <v>25.6</v>
      </c>
      <c r="D8" s="61">
        <f t="shared" si="1"/>
        <v>28.8</v>
      </c>
      <c r="E8" s="61">
        <v>32</v>
      </c>
      <c r="F8" s="61">
        <f t="shared" si="2"/>
        <v>35.200000000000003</v>
      </c>
      <c r="G8" s="61">
        <f t="shared" si="3"/>
        <v>38.4</v>
      </c>
    </row>
    <row r="9" spans="2:7" x14ac:dyDescent="0.35">
      <c r="B9" s="23" t="s">
        <v>38</v>
      </c>
      <c r="C9" s="62">
        <f t="shared" si="0"/>
        <v>12.8</v>
      </c>
      <c r="D9" s="62">
        <f t="shared" si="1"/>
        <v>14.4</v>
      </c>
      <c r="E9" s="62">
        <v>16</v>
      </c>
      <c r="F9" s="62">
        <f t="shared" si="2"/>
        <v>17.600000000000001</v>
      </c>
      <c r="G9" s="62">
        <f t="shared" si="3"/>
        <v>19.2</v>
      </c>
    </row>
    <row r="10" spans="2:7" x14ac:dyDescent="0.35">
      <c r="B10" s="24" t="s">
        <v>39</v>
      </c>
      <c r="C10" s="63">
        <f t="shared" si="0"/>
        <v>1.08</v>
      </c>
      <c r="D10" s="63">
        <f t="shared" si="1"/>
        <v>1.2150000000000001</v>
      </c>
      <c r="E10" s="63">
        <v>1.35</v>
      </c>
      <c r="F10" s="63">
        <f t="shared" si="2"/>
        <v>1.4850000000000003</v>
      </c>
      <c r="G10" s="63">
        <f t="shared" si="3"/>
        <v>1.62</v>
      </c>
    </row>
    <row r="11" spans="2:7" x14ac:dyDescent="0.35">
      <c r="B11" s="25" t="s">
        <v>41</v>
      </c>
      <c r="C11" s="59">
        <f t="shared" si="0"/>
        <v>1.2000000000000002</v>
      </c>
      <c r="D11" s="59">
        <f t="shared" si="1"/>
        <v>1.35</v>
      </c>
      <c r="E11" s="64">
        <v>1.5</v>
      </c>
      <c r="F11" s="59">
        <f t="shared" si="2"/>
        <v>1.6500000000000001</v>
      </c>
      <c r="G11" s="59">
        <f t="shared" si="3"/>
        <v>1.7999999999999998</v>
      </c>
    </row>
    <row r="12" spans="2:7" x14ac:dyDescent="0.35">
      <c r="B12" s="25" t="s">
        <v>42</v>
      </c>
      <c r="C12" s="59">
        <f t="shared" si="0"/>
        <v>1.2000000000000002</v>
      </c>
      <c r="D12" s="59">
        <f t="shared" si="1"/>
        <v>1.35</v>
      </c>
      <c r="E12" s="64">
        <v>1.5</v>
      </c>
      <c r="F12" s="59">
        <f t="shared" si="2"/>
        <v>1.6500000000000001</v>
      </c>
      <c r="G12" s="59">
        <f t="shared" si="3"/>
        <v>1.7999999999999998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596A-7C99-4C14-BBDD-8630E3092680}">
  <sheetPr codeName="Blad5">
    <tabColor rgb="FFC00000"/>
  </sheetPr>
  <dimension ref="B1:D8"/>
  <sheetViews>
    <sheetView workbookViewId="0">
      <selection activeCell="H37" sqref="H37"/>
    </sheetView>
  </sheetViews>
  <sheetFormatPr defaultColWidth="9.109375" defaultRowHeight="14.4" x14ac:dyDescent="0.3"/>
  <cols>
    <col min="1" max="1" width="3.5546875" style="1" customWidth="1"/>
    <col min="2" max="2" width="13.6640625" style="1" customWidth="1"/>
    <col min="3" max="3" width="13.109375" style="1" customWidth="1"/>
    <col min="4" max="4" width="13.88671875" style="1" customWidth="1"/>
    <col min="5" max="16384" width="9.109375" style="1"/>
  </cols>
  <sheetData>
    <row r="1" spans="2:4" ht="10.5" customHeight="1" x14ac:dyDescent="0.3"/>
    <row r="2" spans="2:4" ht="21" x14ac:dyDescent="0.5">
      <c r="B2" s="27" t="s">
        <v>71</v>
      </c>
    </row>
    <row r="3" spans="2:4" ht="15.6" x14ac:dyDescent="0.3">
      <c r="B3" s="31" t="s">
        <v>72</v>
      </c>
      <c r="C3" s="31" t="s">
        <v>73</v>
      </c>
      <c r="D3" s="31" t="s">
        <v>74</v>
      </c>
    </row>
    <row r="4" spans="2:4" ht="15.6" x14ac:dyDescent="0.3">
      <c r="B4" s="35">
        <v>140</v>
      </c>
      <c r="C4" s="35">
        <v>49</v>
      </c>
      <c r="D4" s="35">
        <v>56</v>
      </c>
    </row>
    <row r="5" spans="2:4" ht="15.6" x14ac:dyDescent="0.3">
      <c r="B5" s="35">
        <v>190</v>
      </c>
      <c r="C5" s="35">
        <v>58</v>
      </c>
      <c r="D5" s="35">
        <v>71</v>
      </c>
    </row>
    <row r="6" spans="2:4" ht="15.6" x14ac:dyDescent="0.3">
      <c r="B6" s="35">
        <v>240</v>
      </c>
      <c r="C6" s="35">
        <v>58</v>
      </c>
      <c r="D6" s="35">
        <v>73</v>
      </c>
    </row>
    <row r="7" spans="2:4" ht="15.6" x14ac:dyDescent="0.3">
      <c r="B7" s="35">
        <v>370</v>
      </c>
      <c r="C7" s="35">
        <v>77</v>
      </c>
      <c r="D7" s="35">
        <v>81</v>
      </c>
    </row>
    <row r="8" spans="2:4" ht="15.6" x14ac:dyDescent="0.3">
      <c r="B8" s="35">
        <v>660</v>
      </c>
      <c r="C8" s="35">
        <v>122</v>
      </c>
      <c r="D8" s="35">
        <v>78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4592-39AA-41D0-A869-E05340B571F5}">
  <sheetPr codeName="Blad6">
    <tabColor rgb="FFC00000"/>
  </sheetPr>
  <dimension ref="B1:H15"/>
  <sheetViews>
    <sheetView zoomScale="139" zoomScaleNormal="244" workbookViewId="0">
      <selection activeCell="D11" sqref="D11"/>
    </sheetView>
  </sheetViews>
  <sheetFormatPr defaultColWidth="9.109375" defaultRowHeight="14.4" x14ac:dyDescent="0.3"/>
  <cols>
    <col min="1" max="1" width="3.6640625" style="36" customWidth="1"/>
    <col min="2" max="2" width="32.44140625" style="36" customWidth="1"/>
    <col min="3" max="3" width="11.33203125" style="36" customWidth="1"/>
    <col min="4" max="4" width="15" style="36" bestFit="1" customWidth="1"/>
    <col min="5" max="5" width="13.6640625" style="36" bestFit="1" customWidth="1"/>
    <col min="6" max="8" width="12.6640625" style="36" bestFit="1" customWidth="1"/>
    <col min="9" max="16384" width="9.109375" style="36"/>
  </cols>
  <sheetData>
    <row r="1" spans="2:8" ht="27.75" customHeight="1" x14ac:dyDescent="0.5">
      <c r="B1" s="155" t="s">
        <v>75</v>
      </c>
      <c r="C1" s="155"/>
      <c r="D1" s="155"/>
      <c r="E1" s="155"/>
    </row>
    <row r="3" spans="2:8" ht="15.6" x14ac:dyDescent="0.35">
      <c r="B3" s="156" t="s">
        <v>76</v>
      </c>
      <c r="C3" s="156"/>
      <c r="D3" s="156"/>
      <c r="E3" s="156"/>
    </row>
    <row r="4" spans="2:8" ht="15.6" x14ac:dyDescent="0.35">
      <c r="B4" s="38" t="s">
        <v>77</v>
      </c>
      <c r="C4" s="37" t="s">
        <v>78</v>
      </c>
      <c r="D4" s="51" t="s">
        <v>79</v>
      </c>
      <c r="E4" s="51" t="s">
        <v>80</v>
      </c>
    </row>
    <row r="5" spans="2:8" ht="15.6" x14ac:dyDescent="0.35">
      <c r="B5" s="39" t="s">
        <v>81</v>
      </c>
      <c r="C5" s="65">
        <v>0</v>
      </c>
      <c r="D5" s="65">
        <v>49</v>
      </c>
      <c r="E5" s="65">
        <v>99</v>
      </c>
    </row>
    <row r="7" spans="2:8" ht="21" x14ac:dyDescent="0.5">
      <c r="B7" s="155" t="s">
        <v>82</v>
      </c>
      <c r="C7" s="155"/>
      <c r="D7" s="155"/>
      <c r="E7" s="155"/>
      <c r="F7" s="40"/>
      <c r="G7" s="40"/>
      <c r="H7" s="40"/>
    </row>
    <row r="8" spans="2:8" ht="15.6" x14ac:dyDescent="0.35">
      <c r="B8" s="38" t="s">
        <v>12</v>
      </c>
      <c r="C8" s="39" t="s">
        <v>83</v>
      </c>
      <c r="D8" s="51" t="s">
        <v>84</v>
      </c>
      <c r="E8" s="1"/>
      <c r="F8" s="1"/>
      <c r="G8" s="1"/>
      <c r="H8" s="1"/>
    </row>
    <row r="9" spans="2:8" ht="15.6" x14ac:dyDescent="0.35">
      <c r="B9" s="39" t="s">
        <v>85</v>
      </c>
      <c r="C9" s="65">
        <v>0</v>
      </c>
      <c r="D9" s="65">
        <v>80</v>
      </c>
      <c r="E9" s="1"/>
      <c r="F9" s="1"/>
      <c r="G9" s="1"/>
      <c r="H9" s="1"/>
    </row>
    <row r="10" spans="2:8" ht="15.6" x14ac:dyDescent="0.35">
      <c r="B10" s="39" t="s">
        <v>86</v>
      </c>
      <c r="C10" s="65">
        <v>0</v>
      </c>
      <c r="D10" s="65">
        <v>80</v>
      </c>
      <c r="E10" s="1"/>
      <c r="F10" s="1"/>
      <c r="G10" s="1"/>
      <c r="H10" s="1"/>
    </row>
    <row r="11" spans="2:8" ht="15.6" x14ac:dyDescent="0.35">
      <c r="B11" s="39" t="s">
        <v>87</v>
      </c>
      <c r="C11" s="65">
        <v>0</v>
      </c>
      <c r="D11" s="65">
        <v>80</v>
      </c>
      <c r="E11" s="1"/>
      <c r="F11" s="1"/>
      <c r="G11" s="1"/>
      <c r="H11" s="1"/>
    </row>
    <row r="12" spans="2:8" ht="15.6" x14ac:dyDescent="0.35">
      <c r="B12" s="39" t="s">
        <v>88</v>
      </c>
      <c r="C12" s="65">
        <v>0</v>
      </c>
      <c r="D12" s="65">
        <v>80</v>
      </c>
      <c r="E12" s="1"/>
      <c r="F12" s="1"/>
      <c r="G12" s="1"/>
      <c r="H12" s="1"/>
    </row>
    <row r="13" spans="2:8" ht="15.6" x14ac:dyDescent="0.35">
      <c r="B13" s="39" t="s">
        <v>89</v>
      </c>
      <c r="C13" s="65">
        <v>0</v>
      </c>
      <c r="D13" s="65">
        <v>80</v>
      </c>
      <c r="E13" s="1"/>
      <c r="F13" s="1"/>
      <c r="G13" s="1"/>
      <c r="H13" s="1"/>
    </row>
    <row r="15" spans="2:8" ht="15.6" x14ac:dyDescent="0.35">
      <c r="B15" s="39" t="s">
        <v>90</v>
      </c>
      <c r="C15" s="65">
        <v>42</v>
      </c>
    </row>
  </sheetData>
  <sheetProtection sheet="1" objects="1" scenarios="1"/>
  <mergeCells count="3">
    <mergeCell ref="B1:E1"/>
    <mergeCell ref="B3:E3"/>
    <mergeCell ref="B7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9985111C270740886506A0F32A5EA1" ma:contentTypeVersion="3" ma:contentTypeDescription="Skapa ett nytt dokument." ma:contentTypeScope="" ma:versionID="cad17aa83caf808b10c4c00cec0fbf3f">
  <xsd:schema xmlns:xsd="http://www.w3.org/2001/XMLSchema" xmlns:xs="http://www.w3.org/2001/XMLSchema" xmlns:p="http://schemas.microsoft.com/office/2006/metadata/properties" xmlns:ns2="b5f70943-95c4-4225-9924-c5ab59f80547" targetNamespace="http://schemas.microsoft.com/office/2006/metadata/properties" ma:root="true" ma:fieldsID="36fe4c42dd9794b30a293ea1beab132f" ns2:_="">
    <xsd:import namespace="b5f70943-95c4-4225-9924-c5ab59f805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70943-95c4-4225-9924-c5ab59f80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A2ADE-75CE-4DB9-B6C4-1540B859B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70943-95c4-4225-9924-c5ab59f80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1FC00-B5C6-4D60-A8E8-C31630C16D3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5f70943-95c4-4225-9924-c5ab59f80547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0B68D0-52B2-48FC-866C-D3E7A68902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KÄRL</vt:lpstr>
      <vt:lpstr>SKISS</vt:lpstr>
      <vt:lpstr>GRUNDDATA volym</vt:lpstr>
      <vt:lpstr>GRUNDDATA kärlmått</vt:lpstr>
      <vt:lpstr>GRUNDDATA avgifter</vt:lpstr>
    </vt:vector>
  </TitlesOfParts>
  <Manager/>
  <Company>H�glandets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Persson</dc:creator>
  <cp:keywords/>
  <dc:description/>
  <cp:lastModifiedBy>Emma Persson</cp:lastModifiedBy>
  <cp:revision/>
  <dcterms:created xsi:type="dcterms:W3CDTF">2025-06-09T09:46:54Z</dcterms:created>
  <dcterms:modified xsi:type="dcterms:W3CDTF">2026-06-16T08:10:05Z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0x010100F19985111C270740886506A0F32A5EA1</vt:lpwstr>
  </property>
</Properties>
</file>